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defaultThemeVersion="166925"/>
  <mc:AlternateContent xmlns:mc="http://schemas.openxmlformats.org/markup-compatibility/2006">
    <mc:Choice Requires="x15">
      <x15ac:absPath xmlns:x15ac="http://schemas.microsoft.com/office/spreadsheetml/2010/11/ac" url="/Users/ljof/Documents/Press och media/Ekot - hushållens kostnader/"/>
    </mc:Choice>
  </mc:AlternateContent>
  <xr:revisionPtr revIDLastSave="0" documentId="13_ncr:1_{BD2EB36B-4B4E-FA40-A091-D7A1937E90AA}" xr6:coauthVersionLast="47" xr6:coauthVersionMax="47" xr10:uidLastSave="{00000000-0000-0000-0000-000000000000}"/>
  <bookViews>
    <workbookView xWindow="1080" yWindow="500" windowWidth="25600" windowHeight="15560" activeTab="1" xr2:uid="{A2E6AD0A-70A6-4837-94F9-C1642A1CE9B4}"/>
  </bookViews>
  <sheets>
    <sheet name="Parhushåll" sheetId="2" r:id="rId1"/>
    <sheet name="Ensamhushåll" sheetId="3" r:id="rId2"/>
    <sheet name="Data" sheetId="4" r:id="rId3"/>
  </sheets>
  <definedNames>
    <definedName name="Macrobond_Object1" localSheetId="2">Data!$A$3:$F$76,Data!$H$4:$H$76,Data!$J$4:$K$76,Data!$M$4:$N$76,Data!$P$4:$S$76,Data!$U$4:$X$76,Data!$Z$4:$AA$76,Data!$AC$4:$AE$76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96" i="4" l="1"/>
  <c r="AR96" i="4"/>
  <c r="AQ96" i="4"/>
  <c r="AP96" i="4"/>
  <c r="AS95" i="4"/>
  <c r="AR95" i="4"/>
  <c r="AQ95" i="4"/>
  <c r="AP95" i="4"/>
  <c r="AS94" i="4"/>
  <c r="AR94" i="4"/>
  <c r="AQ94" i="4"/>
  <c r="AP94" i="4"/>
  <c r="AY96" i="4"/>
  <c r="AX96" i="4"/>
  <c r="AW96" i="4"/>
  <c r="AV96" i="4"/>
  <c r="AY95" i="4"/>
  <c r="AX95" i="4"/>
  <c r="AW95" i="4"/>
  <c r="AV95" i="4"/>
  <c r="AY94" i="4"/>
  <c r="AX94" i="4"/>
  <c r="AW94" i="4"/>
  <c r="AV94" i="4"/>
  <c r="N84" i="4"/>
  <c r="M84" i="4"/>
  <c r="J96" i="4" l="1"/>
  <c r="J95" i="4"/>
  <c r="J94" i="4"/>
  <c r="N94" i="4"/>
  <c r="N96" i="4"/>
  <c r="N95" i="4"/>
  <c r="M83" i="4"/>
  <c r="K83" i="4"/>
  <c r="J83" i="4"/>
  <c r="H83" i="4"/>
  <c r="K82" i="4"/>
  <c r="K81" i="4"/>
  <c r="K80" i="4"/>
  <c r="J82" i="4"/>
  <c r="J81" i="4"/>
  <c r="J80" i="4"/>
  <c r="H82" i="4"/>
  <c r="H81" i="4"/>
  <c r="H80" i="4"/>
  <c r="C83" i="4"/>
  <c r="F83" i="4"/>
  <c r="E83" i="4"/>
  <c r="D83" i="4"/>
  <c r="B83" i="4"/>
  <c r="C82" i="4"/>
  <c r="N63" i="4"/>
  <c r="N64" i="4" s="1"/>
  <c r="N83" i="4" s="1"/>
  <c r="M63" i="4"/>
  <c r="M64" i="4" s="1"/>
  <c r="G9" i="3" l="1"/>
  <c r="G9" i="2"/>
  <c r="AC84" i="4"/>
  <c r="AC83" i="4"/>
  <c r="AC82" i="4"/>
  <c r="AC81" i="4"/>
  <c r="AC80" i="4"/>
  <c r="F82" i="4"/>
  <c r="E82" i="4"/>
  <c r="D82" i="4"/>
  <c r="F81" i="4"/>
  <c r="E81" i="4"/>
  <c r="D81" i="4"/>
  <c r="C81" i="4"/>
  <c r="F80" i="4"/>
  <c r="E80" i="4"/>
  <c r="D80" i="4"/>
  <c r="C80" i="4"/>
  <c r="B82" i="4"/>
  <c r="B81" i="4"/>
  <c r="B80" i="4"/>
  <c r="AD80" i="4"/>
  <c r="AE80" i="4"/>
  <c r="AD81" i="4"/>
  <c r="AE81" i="4"/>
  <c r="AE82" i="4"/>
  <c r="AD82" i="4"/>
  <c r="AD83" i="4"/>
  <c r="AE83" i="4"/>
  <c r="AE84" i="4"/>
  <c r="AD84" i="4"/>
  <c r="Z83" i="4"/>
  <c r="AA81" i="4"/>
  <c r="AA80" i="4"/>
  <c r="AA82" i="4"/>
  <c r="X83" i="4"/>
  <c r="W83" i="4"/>
  <c r="V83" i="4"/>
  <c r="U83" i="4"/>
  <c r="S83" i="4"/>
  <c r="R83" i="4"/>
  <c r="Q83" i="4"/>
  <c r="P83" i="4"/>
  <c r="Z82" i="4"/>
  <c r="Z81" i="4"/>
  <c r="AA83" i="4"/>
  <c r="AA84" i="4"/>
  <c r="I5" i="2" s="1"/>
  <c r="N5" i="2" s="1"/>
  <c r="H8" i="3"/>
  <c r="H7" i="3"/>
  <c r="BT62" i="4"/>
  <c r="BS62" i="4"/>
  <c r="BR62" i="4"/>
  <c r="BQ62" i="4"/>
  <c r="BO62" i="4"/>
  <c r="BN62" i="4"/>
  <c r="BM62" i="4"/>
  <c r="BL62" i="4"/>
  <c r="BX62" i="4"/>
  <c r="BW62" i="4"/>
  <c r="BJ62" i="4"/>
  <c r="BI62" i="4"/>
  <c r="BV62" i="4"/>
  <c r="AX62" i="4"/>
  <c r="AW62" i="4"/>
  <c r="AV62" i="4"/>
  <c r="AU62" i="4"/>
  <c r="AR62" i="4"/>
  <c r="AQ62" i="4"/>
  <c r="AP62" i="4"/>
  <c r="AO62" i="4"/>
  <c r="AL62" i="4"/>
  <c r="AK62" i="4"/>
  <c r="AH62" i="4"/>
  <c r="AG62" i="4"/>
  <c r="BT61" i="4"/>
  <c r="BS61" i="4"/>
  <c r="BR61" i="4"/>
  <c r="BQ61" i="4"/>
  <c r="BO61" i="4"/>
  <c r="BN61" i="4"/>
  <c r="BM61" i="4"/>
  <c r="BL61" i="4"/>
  <c r="BX61" i="4"/>
  <c r="BW61" i="4"/>
  <c r="BJ61" i="4"/>
  <c r="BI61" i="4"/>
  <c r="BV61" i="4"/>
  <c r="AX61" i="4"/>
  <c r="AW61" i="4"/>
  <c r="AV61" i="4"/>
  <c r="AU61" i="4"/>
  <c r="AR61" i="4"/>
  <c r="AQ61" i="4"/>
  <c r="AP61" i="4"/>
  <c r="AO61" i="4"/>
  <c r="AL61" i="4"/>
  <c r="AK61" i="4"/>
  <c r="AH61" i="4"/>
  <c r="AG61" i="4"/>
  <c r="BT60" i="4"/>
  <c r="BS60" i="4"/>
  <c r="BR60" i="4"/>
  <c r="BQ60" i="4"/>
  <c r="BO60" i="4"/>
  <c r="BN60" i="4"/>
  <c r="BM60" i="4"/>
  <c r="BL60" i="4"/>
  <c r="BX60" i="4"/>
  <c r="BW60" i="4"/>
  <c r="BJ60" i="4"/>
  <c r="BI60" i="4"/>
  <c r="BV60" i="4"/>
  <c r="AX60" i="4"/>
  <c r="AW60" i="4"/>
  <c r="AV60" i="4"/>
  <c r="AU60" i="4"/>
  <c r="AR60" i="4"/>
  <c r="AQ60" i="4"/>
  <c r="AP60" i="4"/>
  <c r="AO60" i="4"/>
  <c r="AL60" i="4"/>
  <c r="AK60" i="4"/>
  <c r="AH60" i="4"/>
  <c r="AG60" i="4"/>
  <c r="BT59" i="4"/>
  <c r="BS59" i="4"/>
  <c r="BR59" i="4"/>
  <c r="BQ59" i="4"/>
  <c r="BO59" i="4"/>
  <c r="BN59" i="4"/>
  <c r="BM59" i="4"/>
  <c r="BL59" i="4"/>
  <c r="BX59" i="4"/>
  <c r="BW59" i="4"/>
  <c r="BJ59" i="4"/>
  <c r="BI59" i="4"/>
  <c r="BV59" i="4"/>
  <c r="AX59" i="4"/>
  <c r="AW59" i="4"/>
  <c r="AV59" i="4"/>
  <c r="AU59" i="4"/>
  <c r="AR59" i="4"/>
  <c r="AQ59" i="4"/>
  <c r="AP59" i="4"/>
  <c r="AO59" i="4"/>
  <c r="AL59" i="4"/>
  <c r="AK59" i="4"/>
  <c r="AH59" i="4"/>
  <c r="AG59" i="4"/>
  <c r="BT58" i="4"/>
  <c r="BS58" i="4"/>
  <c r="BR58" i="4"/>
  <c r="BQ58" i="4"/>
  <c r="BO58" i="4"/>
  <c r="BN58" i="4"/>
  <c r="BM58" i="4"/>
  <c r="BL58" i="4"/>
  <c r="BX58" i="4"/>
  <c r="BW58" i="4"/>
  <c r="BJ58" i="4"/>
  <c r="BI58" i="4"/>
  <c r="BV58" i="4"/>
  <c r="AX58" i="4"/>
  <c r="AW58" i="4"/>
  <c r="AV58" i="4"/>
  <c r="AU58" i="4"/>
  <c r="AR58" i="4"/>
  <c r="AQ58" i="4"/>
  <c r="AP58" i="4"/>
  <c r="AO58" i="4"/>
  <c r="AL58" i="4"/>
  <c r="AK58" i="4"/>
  <c r="AH58" i="4"/>
  <c r="AG58" i="4"/>
  <c r="BT57" i="4"/>
  <c r="BS57" i="4"/>
  <c r="BR57" i="4"/>
  <c r="BQ57" i="4"/>
  <c r="BO57" i="4"/>
  <c r="BN57" i="4"/>
  <c r="BM57" i="4"/>
  <c r="BL57" i="4"/>
  <c r="BX57" i="4"/>
  <c r="BW57" i="4"/>
  <c r="BJ57" i="4"/>
  <c r="BI57" i="4"/>
  <c r="BV57" i="4"/>
  <c r="AX57" i="4"/>
  <c r="AW57" i="4"/>
  <c r="AV57" i="4"/>
  <c r="AU57" i="4"/>
  <c r="AR57" i="4"/>
  <c r="AQ57" i="4"/>
  <c r="AP57" i="4"/>
  <c r="AO57" i="4"/>
  <c r="AL57" i="4"/>
  <c r="AK57" i="4"/>
  <c r="AH57" i="4"/>
  <c r="AG57" i="4"/>
  <c r="BT56" i="4"/>
  <c r="BS56" i="4"/>
  <c r="BR56" i="4"/>
  <c r="BQ56" i="4"/>
  <c r="BO56" i="4"/>
  <c r="BN56" i="4"/>
  <c r="BM56" i="4"/>
  <c r="BL56" i="4"/>
  <c r="BX56" i="4"/>
  <c r="BW56" i="4"/>
  <c r="BJ56" i="4"/>
  <c r="BI56" i="4"/>
  <c r="BV56" i="4"/>
  <c r="AX56" i="4"/>
  <c r="AW56" i="4"/>
  <c r="AV56" i="4"/>
  <c r="AU56" i="4"/>
  <c r="AR56" i="4"/>
  <c r="AQ56" i="4"/>
  <c r="AP56" i="4"/>
  <c r="AO56" i="4"/>
  <c r="AL56" i="4"/>
  <c r="AK56" i="4"/>
  <c r="AH56" i="4"/>
  <c r="AG56" i="4"/>
  <c r="BT55" i="4"/>
  <c r="BS55" i="4"/>
  <c r="BR55" i="4"/>
  <c r="BQ55" i="4"/>
  <c r="BO55" i="4"/>
  <c r="BN55" i="4"/>
  <c r="BM55" i="4"/>
  <c r="BL55" i="4"/>
  <c r="BX55" i="4"/>
  <c r="BW55" i="4"/>
  <c r="BJ55" i="4"/>
  <c r="BI55" i="4"/>
  <c r="BV55" i="4"/>
  <c r="AX55" i="4"/>
  <c r="AW55" i="4"/>
  <c r="AV55" i="4"/>
  <c r="AU55" i="4"/>
  <c r="AR55" i="4"/>
  <c r="AQ55" i="4"/>
  <c r="AP55" i="4"/>
  <c r="AO55" i="4"/>
  <c r="AL55" i="4"/>
  <c r="AK55" i="4"/>
  <c r="AH55" i="4"/>
  <c r="AG55" i="4"/>
  <c r="G10" i="3" l="1"/>
  <c r="H9" i="3"/>
  <c r="H10" i="3" s="1"/>
  <c r="G10" i="2"/>
  <c r="H9" i="2"/>
  <c r="H8" i="2"/>
  <c r="BA57" i="4"/>
  <c r="I7" i="3"/>
  <c r="H7" i="2"/>
  <c r="I8" i="2"/>
  <c r="I5" i="3"/>
  <c r="BA56" i="4"/>
  <c r="BB62" i="4"/>
  <c r="BB55" i="4"/>
  <c r="BB59" i="4"/>
  <c r="BA61" i="4"/>
  <c r="BF62" i="4"/>
  <c r="BA55" i="4"/>
  <c r="BE55" i="4"/>
  <c r="BA60" i="4"/>
  <c r="BF55" i="4"/>
  <c r="BB61" i="4"/>
  <c r="BF57" i="4"/>
  <c r="BE58" i="4"/>
  <c r="BF58" i="4"/>
  <c r="BE61" i="4"/>
  <c r="BB58" i="4"/>
  <c r="BA62" i="4"/>
  <c r="BE57" i="4"/>
  <c r="BB57" i="4"/>
  <c r="BB56" i="4"/>
  <c r="BF61" i="4"/>
  <c r="BF56" i="4"/>
  <c r="BE60" i="4"/>
  <c r="BE62" i="4"/>
  <c r="BA59" i="4"/>
  <c r="BF60" i="4"/>
  <c r="BB60" i="4"/>
  <c r="BE59" i="4"/>
  <c r="BF59" i="4"/>
  <c r="BA58" i="4"/>
  <c r="BE56" i="4"/>
  <c r="H5" i="2"/>
  <c r="I9" i="3" l="1"/>
  <c r="I9" i="2"/>
  <c r="H10" i="2"/>
  <c r="I8" i="3"/>
  <c r="I7" i="2"/>
  <c r="N5" i="3"/>
  <c r="H5" i="3"/>
  <c r="I10" i="3" l="1"/>
  <c r="I10" i="2"/>
  <c r="Z80" i="4"/>
  <c r="F5" i="2" l="1"/>
  <c r="F5" i="3"/>
  <c r="G5" i="3"/>
  <c r="G5" i="2"/>
  <c r="BT54" i="4"/>
  <c r="BS54" i="4"/>
  <c r="BR54" i="4"/>
  <c r="BQ54" i="4"/>
  <c r="BO54" i="4"/>
  <c r="BN54" i="4"/>
  <c r="BM54" i="4"/>
  <c r="BL54" i="4"/>
  <c r="BX54" i="4"/>
  <c r="BW54" i="4"/>
  <c r="BJ54" i="4"/>
  <c r="BI54" i="4"/>
  <c r="BV54" i="4"/>
  <c r="AX54" i="4"/>
  <c r="AW54" i="4"/>
  <c r="AV54" i="4"/>
  <c r="AU54" i="4"/>
  <c r="AR54" i="4"/>
  <c r="AQ54" i="4"/>
  <c r="AP54" i="4"/>
  <c r="AO54" i="4"/>
  <c r="AL54" i="4"/>
  <c r="AK54" i="4"/>
  <c r="AH54" i="4"/>
  <c r="AG54" i="4"/>
  <c r="BT53" i="4"/>
  <c r="BS53" i="4"/>
  <c r="BR53" i="4"/>
  <c r="BQ53" i="4"/>
  <c r="BO53" i="4"/>
  <c r="BN53" i="4"/>
  <c r="BM53" i="4"/>
  <c r="BL53" i="4"/>
  <c r="BX53" i="4"/>
  <c r="BW53" i="4"/>
  <c r="BJ53" i="4"/>
  <c r="BI53" i="4"/>
  <c r="BV53" i="4"/>
  <c r="AX53" i="4"/>
  <c r="AW53" i="4"/>
  <c r="AV53" i="4"/>
  <c r="AU53" i="4"/>
  <c r="AR53" i="4"/>
  <c r="AQ53" i="4"/>
  <c r="AP53" i="4"/>
  <c r="AO53" i="4"/>
  <c r="AL53" i="4"/>
  <c r="AK53" i="4"/>
  <c r="AH53" i="4"/>
  <c r="AG53" i="4"/>
  <c r="AH83" i="4" l="1"/>
  <c r="AH84" i="4" s="1"/>
  <c r="AG83" i="4"/>
  <c r="AG84" i="4" s="1"/>
  <c r="AK83" i="4"/>
  <c r="AL83" i="4"/>
  <c r="BB53" i="4"/>
  <c r="BB54" i="4"/>
  <c r="BA54" i="4"/>
  <c r="BF54" i="4"/>
  <c r="BF53" i="4"/>
  <c r="BF83" i="4" s="1"/>
  <c r="BE53" i="4"/>
  <c r="BA53" i="4"/>
  <c r="BA83" i="4" s="1"/>
  <c r="BA84" i="4" s="1"/>
  <c r="BE54" i="4"/>
  <c r="BB83" i="4" l="1"/>
  <c r="BB84" i="4" s="1"/>
  <c r="BC84" i="4" s="1"/>
  <c r="BF84" i="4"/>
  <c r="AL95" i="4"/>
  <c r="AL84" i="4"/>
  <c r="AK95" i="4"/>
  <c r="AK84" i="4"/>
  <c r="AK96" i="4" s="1"/>
  <c r="AI84" i="4"/>
  <c r="AM83" i="4"/>
  <c r="AI83" i="4"/>
  <c r="BE83" i="4"/>
  <c r="Q82" i="4"/>
  <c r="Q81" i="4"/>
  <c r="Q80" i="4"/>
  <c r="BT52" i="4"/>
  <c r="BS52" i="4"/>
  <c r="BR52" i="4"/>
  <c r="BQ52" i="4"/>
  <c r="BO52" i="4"/>
  <c r="BN52" i="4"/>
  <c r="BM52" i="4"/>
  <c r="BL52" i="4"/>
  <c r="BX52" i="4"/>
  <c r="BW52" i="4"/>
  <c r="BJ52" i="4"/>
  <c r="BI52" i="4"/>
  <c r="BV52" i="4"/>
  <c r="BT51" i="4"/>
  <c r="BS51" i="4"/>
  <c r="BR51" i="4"/>
  <c r="BQ51" i="4"/>
  <c r="BO51" i="4"/>
  <c r="BN51" i="4"/>
  <c r="BM51" i="4"/>
  <c r="BL51" i="4"/>
  <c r="BX51" i="4"/>
  <c r="BW51" i="4"/>
  <c r="BJ51" i="4"/>
  <c r="BI51" i="4"/>
  <c r="BV51" i="4"/>
  <c r="BT50" i="4"/>
  <c r="BS50" i="4"/>
  <c r="BR50" i="4"/>
  <c r="BQ50" i="4"/>
  <c r="BO50" i="4"/>
  <c r="BN50" i="4"/>
  <c r="BM50" i="4"/>
  <c r="BL50" i="4"/>
  <c r="BX50" i="4"/>
  <c r="BW50" i="4"/>
  <c r="BJ50" i="4"/>
  <c r="BI50" i="4"/>
  <c r="BV50" i="4"/>
  <c r="BT49" i="4"/>
  <c r="BS49" i="4"/>
  <c r="BR49" i="4"/>
  <c r="BQ49" i="4"/>
  <c r="BO49" i="4"/>
  <c r="BN49" i="4"/>
  <c r="BM49" i="4"/>
  <c r="BL49" i="4"/>
  <c r="BX49" i="4"/>
  <c r="BW49" i="4"/>
  <c r="BJ49" i="4"/>
  <c r="BI49" i="4"/>
  <c r="BV49" i="4"/>
  <c r="BT48" i="4"/>
  <c r="BS48" i="4"/>
  <c r="BR48" i="4"/>
  <c r="BQ48" i="4"/>
  <c r="BO48" i="4"/>
  <c r="BN48" i="4"/>
  <c r="BM48" i="4"/>
  <c r="BL48" i="4"/>
  <c r="BX48" i="4"/>
  <c r="BW48" i="4"/>
  <c r="BJ48" i="4"/>
  <c r="BI48" i="4"/>
  <c r="BV48" i="4"/>
  <c r="BT47" i="4"/>
  <c r="BS47" i="4"/>
  <c r="BR47" i="4"/>
  <c r="BQ47" i="4"/>
  <c r="BO47" i="4"/>
  <c r="BN47" i="4"/>
  <c r="BM47" i="4"/>
  <c r="BL47" i="4"/>
  <c r="BX47" i="4"/>
  <c r="BW47" i="4"/>
  <c r="BJ47" i="4"/>
  <c r="BI47" i="4"/>
  <c r="BV47" i="4"/>
  <c r="BC83" i="4" l="1"/>
  <c r="BF95" i="4"/>
  <c r="BG83" i="4"/>
  <c r="BE95" i="4"/>
  <c r="BE84" i="4"/>
  <c r="BE96" i="4" s="1"/>
  <c r="AL96" i="4"/>
  <c r="AM96" i="4" s="1"/>
  <c r="AM84" i="4"/>
  <c r="BF96" i="4"/>
  <c r="AM95" i="4"/>
  <c r="AX48" i="4"/>
  <c r="AR48" i="4"/>
  <c r="AP48" i="4"/>
  <c r="AO48" i="4"/>
  <c r="AO5" i="4"/>
  <c r="AP5" i="4"/>
  <c r="AQ5" i="4"/>
  <c r="AR5" i="4"/>
  <c r="AU5" i="4"/>
  <c r="AV5" i="4"/>
  <c r="AW5" i="4"/>
  <c r="AX5" i="4"/>
  <c r="AO6" i="4"/>
  <c r="AP6" i="4"/>
  <c r="AQ6" i="4"/>
  <c r="AR6" i="4"/>
  <c r="AU6" i="4"/>
  <c r="AV6" i="4"/>
  <c r="AW6" i="4"/>
  <c r="AX6" i="4"/>
  <c r="AO7" i="4"/>
  <c r="AP7" i="4"/>
  <c r="AQ7" i="4"/>
  <c r="AR7" i="4"/>
  <c r="AU7" i="4"/>
  <c r="AV7" i="4"/>
  <c r="AW7" i="4"/>
  <c r="AX7" i="4"/>
  <c r="AO8" i="4"/>
  <c r="AP8" i="4"/>
  <c r="AQ8" i="4"/>
  <c r="AR8" i="4"/>
  <c r="AU8" i="4"/>
  <c r="AV8" i="4"/>
  <c r="AW8" i="4"/>
  <c r="AX8" i="4"/>
  <c r="AO9" i="4"/>
  <c r="AP9" i="4"/>
  <c r="AQ9" i="4"/>
  <c r="AR9" i="4"/>
  <c r="AU9" i="4"/>
  <c r="AV9" i="4"/>
  <c r="AW9" i="4"/>
  <c r="AX9" i="4"/>
  <c r="AO10" i="4"/>
  <c r="AP10" i="4"/>
  <c r="AQ10" i="4"/>
  <c r="AR10" i="4"/>
  <c r="AU10" i="4"/>
  <c r="AV10" i="4"/>
  <c r="AW10" i="4"/>
  <c r="AX10" i="4"/>
  <c r="AO11" i="4"/>
  <c r="AP11" i="4"/>
  <c r="AQ11" i="4"/>
  <c r="AR11" i="4"/>
  <c r="AU11" i="4"/>
  <c r="AV11" i="4"/>
  <c r="AW11" i="4"/>
  <c r="AX11" i="4"/>
  <c r="AO12" i="4"/>
  <c r="AP12" i="4"/>
  <c r="AQ12" i="4"/>
  <c r="AR12" i="4"/>
  <c r="AU12" i="4"/>
  <c r="AV12" i="4"/>
  <c r="AW12" i="4"/>
  <c r="AX12" i="4"/>
  <c r="AO13" i="4"/>
  <c r="AP13" i="4"/>
  <c r="AQ13" i="4"/>
  <c r="AR13" i="4"/>
  <c r="AU13" i="4"/>
  <c r="AV13" i="4"/>
  <c r="AW13" i="4"/>
  <c r="AX13" i="4"/>
  <c r="AO14" i="4"/>
  <c r="AP14" i="4"/>
  <c r="AQ14" i="4"/>
  <c r="AR14" i="4"/>
  <c r="AU14" i="4"/>
  <c r="AV14" i="4"/>
  <c r="AW14" i="4"/>
  <c r="AX14" i="4"/>
  <c r="AO15" i="4"/>
  <c r="AP15" i="4"/>
  <c r="AQ15" i="4"/>
  <c r="AR15" i="4"/>
  <c r="AU15" i="4"/>
  <c r="AV15" i="4"/>
  <c r="AW15" i="4"/>
  <c r="AX15" i="4"/>
  <c r="AO16" i="4"/>
  <c r="AP16" i="4"/>
  <c r="AQ16" i="4"/>
  <c r="AR16" i="4"/>
  <c r="AU16" i="4"/>
  <c r="AV16" i="4"/>
  <c r="AW16" i="4"/>
  <c r="AX16" i="4"/>
  <c r="AO18" i="4"/>
  <c r="AP18" i="4"/>
  <c r="AQ18" i="4"/>
  <c r="AR18" i="4"/>
  <c r="AU18" i="4"/>
  <c r="AV18" i="4"/>
  <c r="AW18" i="4"/>
  <c r="AX18" i="4"/>
  <c r="AO19" i="4"/>
  <c r="AP19" i="4"/>
  <c r="AQ19" i="4"/>
  <c r="AR19" i="4"/>
  <c r="AU19" i="4"/>
  <c r="AV19" i="4"/>
  <c r="AW19" i="4"/>
  <c r="AX19" i="4"/>
  <c r="AO20" i="4"/>
  <c r="AP20" i="4"/>
  <c r="AQ20" i="4"/>
  <c r="AR20" i="4"/>
  <c r="AU20" i="4"/>
  <c r="AV20" i="4"/>
  <c r="AW20" i="4"/>
  <c r="AX20" i="4"/>
  <c r="AO21" i="4"/>
  <c r="AP21" i="4"/>
  <c r="AQ21" i="4"/>
  <c r="AR21" i="4"/>
  <c r="AU21" i="4"/>
  <c r="AV21" i="4"/>
  <c r="AW21" i="4"/>
  <c r="AX21" i="4"/>
  <c r="AO22" i="4"/>
  <c r="AP22" i="4"/>
  <c r="AQ22" i="4"/>
  <c r="AR22" i="4"/>
  <c r="AU22" i="4"/>
  <c r="AV22" i="4"/>
  <c r="AW22" i="4"/>
  <c r="AX22" i="4"/>
  <c r="AO23" i="4"/>
  <c r="AP23" i="4"/>
  <c r="AQ23" i="4"/>
  <c r="AR23" i="4"/>
  <c r="AU23" i="4"/>
  <c r="AV23" i="4"/>
  <c r="AW23" i="4"/>
  <c r="AX23" i="4"/>
  <c r="AO24" i="4"/>
  <c r="AP24" i="4"/>
  <c r="AQ24" i="4"/>
  <c r="AR24" i="4"/>
  <c r="AU24" i="4"/>
  <c r="AV24" i="4"/>
  <c r="AW24" i="4"/>
  <c r="AX24" i="4"/>
  <c r="AO25" i="4"/>
  <c r="AP25" i="4"/>
  <c r="AQ25" i="4"/>
  <c r="AR25" i="4"/>
  <c r="AU25" i="4"/>
  <c r="AV25" i="4"/>
  <c r="AW25" i="4"/>
  <c r="AX25" i="4"/>
  <c r="AO26" i="4"/>
  <c r="AP26" i="4"/>
  <c r="AQ26" i="4"/>
  <c r="AR26" i="4"/>
  <c r="AU26" i="4"/>
  <c r="AV26" i="4"/>
  <c r="AW26" i="4"/>
  <c r="AX26" i="4"/>
  <c r="AO27" i="4"/>
  <c r="AP27" i="4"/>
  <c r="AQ27" i="4"/>
  <c r="AR27" i="4"/>
  <c r="AU27" i="4"/>
  <c r="AV27" i="4"/>
  <c r="AW27" i="4"/>
  <c r="AX27" i="4"/>
  <c r="AO28" i="4"/>
  <c r="AP28" i="4"/>
  <c r="AQ28" i="4"/>
  <c r="AR28" i="4"/>
  <c r="AU28" i="4"/>
  <c r="AV28" i="4"/>
  <c r="AW28" i="4"/>
  <c r="AX28" i="4"/>
  <c r="AO29" i="4"/>
  <c r="AP29" i="4"/>
  <c r="AQ29" i="4"/>
  <c r="AR29" i="4"/>
  <c r="AU29" i="4"/>
  <c r="AV29" i="4"/>
  <c r="AW29" i="4"/>
  <c r="AX29" i="4"/>
  <c r="AO30" i="4"/>
  <c r="AP30" i="4"/>
  <c r="AQ30" i="4"/>
  <c r="AR30" i="4"/>
  <c r="AU30" i="4"/>
  <c r="AV30" i="4"/>
  <c r="AW30" i="4"/>
  <c r="AX30" i="4"/>
  <c r="AO31" i="4"/>
  <c r="AP31" i="4"/>
  <c r="AQ31" i="4"/>
  <c r="AR31" i="4"/>
  <c r="AU31" i="4"/>
  <c r="AV31" i="4"/>
  <c r="AW31" i="4"/>
  <c r="AX31" i="4"/>
  <c r="AO32" i="4"/>
  <c r="AP32" i="4"/>
  <c r="AQ32" i="4"/>
  <c r="AR32" i="4"/>
  <c r="AU32" i="4"/>
  <c r="AV32" i="4"/>
  <c r="AW32" i="4"/>
  <c r="AX32" i="4"/>
  <c r="AO33" i="4"/>
  <c r="AP33" i="4"/>
  <c r="AQ33" i="4"/>
  <c r="AR33" i="4"/>
  <c r="AU33" i="4"/>
  <c r="AV33" i="4"/>
  <c r="AW33" i="4"/>
  <c r="AX33" i="4"/>
  <c r="AO34" i="4"/>
  <c r="AP34" i="4"/>
  <c r="AQ34" i="4"/>
  <c r="AR34" i="4"/>
  <c r="AU34" i="4"/>
  <c r="AV34" i="4"/>
  <c r="AW34" i="4"/>
  <c r="AX34" i="4"/>
  <c r="AO35" i="4"/>
  <c r="AP35" i="4"/>
  <c r="AQ35" i="4"/>
  <c r="AR35" i="4"/>
  <c r="AU35" i="4"/>
  <c r="AV35" i="4"/>
  <c r="AW35" i="4"/>
  <c r="AX35" i="4"/>
  <c r="AO36" i="4"/>
  <c r="AP36" i="4"/>
  <c r="AQ36" i="4"/>
  <c r="AR36" i="4"/>
  <c r="AU36" i="4"/>
  <c r="AV36" i="4"/>
  <c r="AW36" i="4"/>
  <c r="AX36" i="4"/>
  <c r="AO37" i="4"/>
  <c r="AP37" i="4"/>
  <c r="AQ37" i="4"/>
  <c r="AR37" i="4"/>
  <c r="AU37" i="4"/>
  <c r="AV37" i="4"/>
  <c r="AW37" i="4"/>
  <c r="AX37" i="4"/>
  <c r="AO38" i="4"/>
  <c r="AP38" i="4"/>
  <c r="AQ38" i="4"/>
  <c r="AR38" i="4"/>
  <c r="AU38" i="4"/>
  <c r="AV38" i="4"/>
  <c r="AW38" i="4"/>
  <c r="AX38" i="4"/>
  <c r="AO39" i="4"/>
  <c r="AP39" i="4"/>
  <c r="AQ39" i="4"/>
  <c r="AR39" i="4"/>
  <c r="AU39" i="4"/>
  <c r="AV39" i="4"/>
  <c r="AW39" i="4"/>
  <c r="AX39" i="4"/>
  <c r="AO40" i="4"/>
  <c r="AO64" i="4" s="1"/>
  <c r="AP40" i="4"/>
  <c r="AP64" i="4" s="1"/>
  <c r="AQ40" i="4"/>
  <c r="AQ64" i="4" s="1"/>
  <c r="AR40" i="4"/>
  <c r="AU40" i="4"/>
  <c r="AU64" i="4" s="1"/>
  <c r="AV40" i="4"/>
  <c r="AV64" i="4" s="1"/>
  <c r="AW40" i="4"/>
  <c r="AW64" i="4" s="1"/>
  <c r="AX40" i="4"/>
  <c r="AX64" i="4" s="1"/>
  <c r="AO41" i="4"/>
  <c r="AP41" i="4"/>
  <c r="AQ41" i="4"/>
  <c r="AR41" i="4"/>
  <c r="AU41" i="4"/>
  <c r="AV41" i="4"/>
  <c r="AW41" i="4"/>
  <c r="AX41" i="4"/>
  <c r="AO42" i="4"/>
  <c r="AP42" i="4"/>
  <c r="AQ42" i="4"/>
  <c r="AR42" i="4"/>
  <c r="AU42" i="4"/>
  <c r="AV42" i="4"/>
  <c r="AW42" i="4"/>
  <c r="AX42" i="4"/>
  <c r="AO43" i="4"/>
  <c r="AP43" i="4"/>
  <c r="AQ43" i="4"/>
  <c r="AR43" i="4"/>
  <c r="AU43" i="4"/>
  <c r="AV43" i="4"/>
  <c r="AW43" i="4"/>
  <c r="AX43" i="4"/>
  <c r="AO44" i="4"/>
  <c r="AP44" i="4"/>
  <c r="AQ44" i="4"/>
  <c r="AR44" i="4"/>
  <c r="AU44" i="4"/>
  <c r="AV44" i="4"/>
  <c r="AW44" i="4"/>
  <c r="AX44" i="4"/>
  <c r="AO45" i="4"/>
  <c r="AP45" i="4"/>
  <c r="AQ45" i="4"/>
  <c r="AR45" i="4"/>
  <c r="AU45" i="4"/>
  <c r="AV45" i="4"/>
  <c r="AW45" i="4"/>
  <c r="AX45" i="4"/>
  <c r="AO46" i="4"/>
  <c r="AP46" i="4"/>
  <c r="AQ46" i="4"/>
  <c r="AR46" i="4"/>
  <c r="AU46" i="4"/>
  <c r="AV46" i="4"/>
  <c r="AW46" i="4"/>
  <c r="AX46" i="4"/>
  <c r="AO47" i="4"/>
  <c r="AP47" i="4"/>
  <c r="AQ47" i="4"/>
  <c r="AR47" i="4"/>
  <c r="AU47" i="4"/>
  <c r="AV47" i="4"/>
  <c r="AW47" i="4"/>
  <c r="AX47" i="4"/>
  <c r="AQ48" i="4"/>
  <c r="AU48" i="4"/>
  <c r="AV48" i="4"/>
  <c r="AW48" i="4"/>
  <c r="AX17" i="4"/>
  <c r="AW17" i="4"/>
  <c r="AV17" i="4"/>
  <c r="AU17" i="4"/>
  <c r="AR17" i="4"/>
  <c r="AQ17" i="4"/>
  <c r="AP17" i="4"/>
  <c r="AO17" i="4"/>
  <c r="AQ63" i="4" l="1"/>
  <c r="AQ83" i="4" s="1"/>
  <c r="AR64" i="4"/>
  <c r="AR63" i="4"/>
  <c r="AR83" i="4" s="1"/>
  <c r="AV63" i="4"/>
  <c r="AV83" i="4" s="1"/>
  <c r="AV84" i="4" s="1"/>
  <c r="AX63" i="4"/>
  <c r="AX83" i="4" s="1"/>
  <c r="AW63" i="4"/>
  <c r="AW83" i="4" s="1"/>
  <c r="AU63" i="4"/>
  <c r="AU83" i="4" s="1"/>
  <c r="AQ84" i="4"/>
  <c r="AP63" i="4"/>
  <c r="AP83" i="4" s="1"/>
  <c r="AO63" i="4"/>
  <c r="AO83" i="4" s="1"/>
  <c r="BG84" i="4"/>
  <c r="BG96" i="4"/>
  <c r="AP80" i="4"/>
  <c r="AP81" i="4"/>
  <c r="BA16" i="4"/>
  <c r="BA10" i="4"/>
  <c r="BA8" i="4"/>
  <c r="AV80" i="4"/>
  <c r="AW80" i="4"/>
  <c r="BB15" i="4"/>
  <c r="BB14" i="4"/>
  <c r="BB13" i="4"/>
  <c r="BB12" i="4"/>
  <c r="BB10" i="4"/>
  <c r="BB9" i="4"/>
  <c r="BB7" i="4"/>
  <c r="BB6" i="4"/>
  <c r="BB5" i="4"/>
  <c r="BA17" i="4"/>
  <c r="BA44" i="4"/>
  <c r="BA42" i="4"/>
  <c r="BA40" i="4"/>
  <c r="BA38" i="4"/>
  <c r="BA36" i="4"/>
  <c r="BA34" i="4"/>
  <c r="BA32" i="4"/>
  <c r="BA30" i="4"/>
  <c r="BA28" i="4"/>
  <c r="BA26" i="4"/>
  <c r="BA24" i="4"/>
  <c r="BA22" i="4"/>
  <c r="BA20" i="4"/>
  <c r="BE41" i="4"/>
  <c r="BE31" i="4"/>
  <c r="AQ80" i="4"/>
  <c r="BE43" i="4"/>
  <c r="BE37" i="4"/>
  <c r="BE47" i="4"/>
  <c r="BE45" i="4"/>
  <c r="BE39" i="4"/>
  <c r="BE35" i="4"/>
  <c r="BE29" i="4"/>
  <c r="AU80" i="4"/>
  <c r="BE5" i="4"/>
  <c r="AR81" i="4"/>
  <c r="AQ81" i="4"/>
  <c r="AW81" i="4"/>
  <c r="AV81" i="4"/>
  <c r="BB47" i="4"/>
  <c r="BB45" i="4"/>
  <c r="BB43" i="4"/>
  <c r="BB39" i="4"/>
  <c r="BB37" i="4"/>
  <c r="BB35" i="4"/>
  <c r="BB33" i="4"/>
  <c r="BB31" i="4"/>
  <c r="BE33" i="4"/>
  <c r="BE27" i="4"/>
  <c r="BE25" i="4"/>
  <c r="BE23" i="4"/>
  <c r="BE21" i="4"/>
  <c r="BE19" i="4"/>
  <c r="BA6" i="4"/>
  <c r="AR80" i="4"/>
  <c r="BA18" i="4"/>
  <c r="BA12" i="4"/>
  <c r="BA47" i="4"/>
  <c r="BA46" i="4"/>
  <c r="BA45" i="4"/>
  <c r="BA43" i="4"/>
  <c r="BA41" i="4"/>
  <c r="BA39" i="4"/>
  <c r="BA37" i="4"/>
  <c r="BA35" i="4"/>
  <c r="BA33" i="4"/>
  <c r="BA31" i="4"/>
  <c r="BA29" i="4"/>
  <c r="BA27" i="4"/>
  <c r="BA25" i="4"/>
  <c r="BA23" i="4"/>
  <c r="BA21" i="4"/>
  <c r="BA19" i="4"/>
  <c r="BA48" i="4"/>
  <c r="AX80" i="4"/>
  <c r="BB16" i="4"/>
  <c r="BB11" i="4"/>
  <c r="BB8" i="4"/>
  <c r="AU81" i="4"/>
  <c r="BB27" i="4"/>
  <c r="BB25" i="4"/>
  <c r="BB23" i="4"/>
  <c r="BB21" i="4"/>
  <c r="BB19" i="4"/>
  <c r="BE16" i="4"/>
  <c r="BE14" i="4"/>
  <c r="BE13" i="4"/>
  <c r="BE11" i="4"/>
  <c r="BE9" i="4"/>
  <c r="BE8" i="4"/>
  <c r="BE7" i="4"/>
  <c r="BA15" i="4"/>
  <c r="BA13" i="4"/>
  <c r="BA9" i="4"/>
  <c r="BA7" i="4"/>
  <c r="AO80" i="4"/>
  <c r="AO81" i="4"/>
  <c r="BF42" i="4"/>
  <c r="BF46" i="4"/>
  <c r="BF44" i="4"/>
  <c r="BF41" i="4"/>
  <c r="BF38" i="4"/>
  <c r="BF36" i="4"/>
  <c r="BF34" i="4"/>
  <c r="BF31" i="4"/>
  <c r="BF29" i="4"/>
  <c r="BF27" i="4"/>
  <c r="BF24" i="4"/>
  <c r="BF22" i="4"/>
  <c r="BF19" i="4"/>
  <c r="BE17" i="4"/>
  <c r="BB29" i="4"/>
  <c r="BE42" i="4"/>
  <c r="BE36" i="4"/>
  <c r="BE30" i="4"/>
  <c r="BE18" i="4"/>
  <c r="BF48" i="4"/>
  <c r="BF47" i="4"/>
  <c r="BF45" i="4"/>
  <c r="BF43" i="4"/>
  <c r="BF40" i="4"/>
  <c r="BF39" i="4"/>
  <c r="BF37" i="4"/>
  <c r="BF35" i="4"/>
  <c r="BF33" i="4"/>
  <c r="BF32" i="4"/>
  <c r="BF30" i="4"/>
  <c r="BF28" i="4"/>
  <c r="BF26" i="4"/>
  <c r="BF25" i="4"/>
  <c r="BF23" i="4"/>
  <c r="BF21" i="4"/>
  <c r="BF20" i="4"/>
  <c r="BF18" i="4"/>
  <c r="BB41" i="4"/>
  <c r="BE48" i="4"/>
  <c r="BE46" i="4"/>
  <c r="BE44" i="4"/>
  <c r="BE40" i="4"/>
  <c r="BE38" i="4"/>
  <c r="BE34" i="4"/>
  <c r="BE32" i="4"/>
  <c r="BE28" i="4"/>
  <c r="BE26" i="4"/>
  <c r="BE24" i="4"/>
  <c r="BE22" i="4"/>
  <c r="BE20" i="4"/>
  <c r="BF17" i="4"/>
  <c r="BB17" i="4"/>
  <c r="BF16" i="4"/>
  <c r="BF15" i="4"/>
  <c r="BF14" i="4"/>
  <c r="BF13" i="4"/>
  <c r="BF12" i="4"/>
  <c r="BF11" i="4"/>
  <c r="BF10" i="4"/>
  <c r="BF9" i="4"/>
  <c r="BF8" i="4"/>
  <c r="BF7" i="4"/>
  <c r="BF6" i="4"/>
  <c r="BF5" i="4"/>
  <c r="BE15" i="4"/>
  <c r="BE12" i="4"/>
  <c r="BE10" i="4"/>
  <c r="BE6" i="4"/>
  <c r="BA14" i="4"/>
  <c r="AX81" i="4"/>
  <c r="BA11" i="4"/>
  <c r="BA5" i="4"/>
  <c r="BB18" i="4"/>
  <c r="BB20" i="4"/>
  <c r="BB22" i="4"/>
  <c r="BB24" i="4"/>
  <c r="BB26" i="4"/>
  <c r="BB28" i="4"/>
  <c r="BB30" i="4"/>
  <c r="BB32" i="4"/>
  <c r="BB34" i="4"/>
  <c r="BB36" i="4"/>
  <c r="BB38" i="4"/>
  <c r="BB40" i="4"/>
  <c r="BB42" i="4"/>
  <c r="BB44" i="4"/>
  <c r="BB46" i="4"/>
  <c r="BB48" i="4"/>
  <c r="AR84" i="4" l="1"/>
  <c r="AY83" i="4"/>
  <c r="H6" i="3" s="1"/>
  <c r="AS83" i="4"/>
  <c r="H6" i="2" s="1"/>
  <c r="AP84" i="4"/>
  <c r="AW84" i="4"/>
  <c r="AX84" i="4"/>
  <c r="AS80" i="4"/>
  <c r="AY80" i="4"/>
  <c r="AY81" i="4"/>
  <c r="F6" i="3" s="1"/>
  <c r="AS81" i="4"/>
  <c r="F6" i="2" s="1"/>
  <c r="BA80" i="4"/>
  <c r="BE81" i="4"/>
  <c r="BA81" i="4"/>
  <c r="BF81" i="4"/>
  <c r="BF80" i="4"/>
  <c r="BE80" i="4"/>
  <c r="BB81" i="4"/>
  <c r="BB80" i="4"/>
  <c r="AS84" i="4" l="1"/>
  <c r="I6" i="2" s="1"/>
  <c r="AY84" i="4"/>
  <c r="I6" i="3" s="1"/>
  <c r="N6" i="3" s="1"/>
  <c r="BC80" i="4"/>
  <c r="BG81" i="4"/>
  <c r="BF93" i="4"/>
  <c r="BG80" i="4"/>
  <c r="BE93" i="4"/>
  <c r="BC81" i="4"/>
  <c r="BF92" i="4"/>
  <c r="BE92" i="4"/>
  <c r="BG93" i="4" l="1"/>
  <c r="BG92" i="4"/>
  <c r="AL47" i="4" l="1"/>
  <c r="AK47" i="4"/>
  <c r="AL46" i="4"/>
  <c r="AK46" i="4"/>
  <c r="AL45" i="4"/>
  <c r="AK45" i="4"/>
  <c r="AL44" i="4"/>
  <c r="AK44" i="4"/>
  <c r="AL43" i="4"/>
  <c r="AK43" i="4"/>
  <c r="AL42" i="4"/>
  <c r="AK42" i="4"/>
  <c r="AL41" i="4"/>
  <c r="AK41" i="4"/>
  <c r="AL40" i="4"/>
  <c r="AK40" i="4"/>
  <c r="AL39" i="4"/>
  <c r="AK39" i="4"/>
  <c r="AL38" i="4"/>
  <c r="AK38" i="4"/>
  <c r="AL37" i="4"/>
  <c r="AK37" i="4"/>
  <c r="AL36" i="4"/>
  <c r="AK36" i="4"/>
  <c r="AL35" i="4"/>
  <c r="AK35" i="4"/>
  <c r="AL34" i="4"/>
  <c r="AK34" i="4"/>
  <c r="AL33" i="4"/>
  <c r="AK33" i="4"/>
  <c r="AL32" i="4"/>
  <c r="AK32" i="4"/>
  <c r="AL31" i="4"/>
  <c r="AK31" i="4"/>
  <c r="AL30" i="4"/>
  <c r="AK30" i="4"/>
  <c r="AL29" i="4"/>
  <c r="AK29" i="4"/>
  <c r="AL28" i="4"/>
  <c r="AK28" i="4"/>
  <c r="AL27" i="4"/>
  <c r="AK27" i="4"/>
  <c r="AL26" i="4"/>
  <c r="AK26" i="4"/>
  <c r="AL25" i="4"/>
  <c r="AK25" i="4"/>
  <c r="AL24" i="4"/>
  <c r="AK24" i="4"/>
  <c r="AL23" i="4"/>
  <c r="AK23" i="4"/>
  <c r="AL22" i="4"/>
  <c r="AK22" i="4"/>
  <c r="AL21" i="4"/>
  <c r="AK21" i="4"/>
  <c r="AL20" i="4"/>
  <c r="AK20" i="4"/>
  <c r="AL19" i="4"/>
  <c r="AK19" i="4"/>
  <c r="AL18" i="4"/>
  <c r="AK18" i="4"/>
  <c r="AL17" i="4"/>
  <c r="AK17" i="4"/>
  <c r="AL16" i="4"/>
  <c r="AK16" i="4"/>
  <c r="AL15" i="4"/>
  <c r="AK15" i="4"/>
  <c r="AL14" i="4"/>
  <c r="AK14" i="4"/>
  <c r="AL13" i="4"/>
  <c r="AK13" i="4"/>
  <c r="AL12" i="4"/>
  <c r="AK12" i="4"/>
  <c r="AL11" i="4"/>
  <c r="AK11" i="4"/>
  <c r="AL10" i="4"/>
  <c r="AK10" i="4"/>
  <c r="AL9" i="4"/>
  <c r="AK9" i="4"/>
  <c r="AL8" i="4"/>
  <c r="AK8" i="4"/>
  <c r="AL7" i="4"/>
  <c r="AK7" i="4"/>
  <c r="AL6" i="4"/>
  <c r="AK6" i="4"/>
  <c r="AL5" i="4"/>
  <c r="AK5" i="4"/>
  <c r="AH47" i="4"/>
  <c r="AG47" i="4"/>
  <c r="AH46" i="4"/>
  <c r="AG46" i="4"/>
  <c r="AH45" i="4"/>
  <c r="AG45" i="4"/>
  <c r="AH44" i="4"/>
  <c r="AG44" i="4"/>
  <c r="AH43" i="4"/>
  <c r="AG43" i="4"/>
  <c r="AH42" i="4"/>
  <c r="AG42" i="4"/>
  <c r="AH41" i="4"/>
  <c r="AG41" i="4"/>
  <c r="AH40" i="4"/>
  <c r="AG40" i="4"/>
  <c r="AH39" i="4"/>
  <c r="AG39" i="4"/>
  <c r="AH38" i="4"/>
  <c r="AG38" i="4"/>
  <c r="AH37" i="4"/>
  <c r="AG37" i="4"/>
  <c r="AH36" i="4"/>
  <c r="AG36" i="4"/>
  <c r="AH35" i="4"/>
  <c r="AG35" i="4"/>
  <c r="AH34" i="4"/>
  <c r="AG34" i="4"/>
  <c r="AH33" i="4"/>
  <c r="AG33" i="4"/>
  <c r="AH32" i="4"/>
  <c r="AG32" i="4"/>
  <c r="AH31" i="4"/>
  <c r="AG31" i="4"/>
  <c r="AH30" i="4"/>
  <c r="AG30" i="4"/>
  <c r="AH29" i="4"/>
  <c r="AG29" i="4"/>
  <c r="AH28" i="4"/>
  <c r="AG28" i="4"/>
  <c r="AH27" i="4"/>
  <c r="AG27" i="4"/>
  <c r="AH26" i="4"/>
  <c r="AG26" i="4"/>
  <c r="AH25" i="4"/>
  <c r="AG25" i="4"/>
  <c r="AH24" i="4"/>
  <c r="AG24" i="4"/>
  <c r="AH23" i="4"/>
  <c r="AG23" i="4"/>
  <c r="AH22" i="4"/>
  <c r="AG22" i="4"/>
  <c r="AH21" i="4"/>
  <c r="AG21" i="4"/>
  <c r="AH20" i="4"/>
  <c r="AG20" i="4"/>
  <c r="AH19" i="4"/>
  <c r="AG19" i="4"/>
  <c r="AH18" i="4"/>
  <c r="AG18" i="4"/>
  <c r="AH17" i="4"/>
  <c r="AG17" i="4"/>
  <c r="AH16" i="4"/>
  <c r="AG16" i="4"/>
  <c r="AH15" i="4"/>
  <c r="AG15" i="4"/>
  <c r="AH14" i="4"/>
  <c r="AG14" i="4"/>
  <c r="AH13" i="4"/>
  <c r="AG13" i="4"/>
  <c r="AH12" i="4"/>
  <c r="AG12" i="4"/>
  <c r="AH11" i="4"/>
  <c r="AG11" i="4"/>
  <c r="AH10" i="4"/>
  <c r="AG10" i="4"/>
  <c r="AH9" i="4"/>
  <c r="AG9" i="4"/>
  <c r="AH8" i="4"/>
  <c r="AG8" i="4"/>
  <c r="AH7" i="4"/>
  <c r="AG7" i="4"/>
  <c r="AH6" i="4"/>
  <c r="AG6" i="4"/>
  <c r="AH5" i="4"/>
  <c r="AG5" i="4"/>
  <c r="AR52" i="4"/>
  <c r="AQ52" i="4"/>
  <c r="AP52" i="4"/>
  <c r="AO52" i="4"/>
  <c r="AR51" i="4"/>
  <c r="AQ51" i="4"/>
  <c r="AP51" i="4"/>
  <c r="AO51" i="4"/>
  <c r="AR50" i="4"/>
  <c r="AQ50" i="4"/>
  <c r="AP50" i="4"/>
  <c r="AO50" i="4"/>
  <c r="AR49" i="4"/>
  <c r="AQ49" i="4"/>
  <c r="AP49" i="4"/>
  <c r="AO49" i="4"/>
  <c r="AW52" i="4"/>
  <c r="AV52" i="4"/>
  <c r="AU52" i="4"/>
  <c r="AW51" i="4"/>
  <c r="AV51" i="4"/>
  <c r="AU51" i="4"/>
  <c r="AW50" i="4"/>
  <c r="AV50" i="4"/>
  <c r="AU50" i="4"/>
  <c r="AW49" i="4"/>
  <c r="AV49" i="4"/>
  <c r="AU49" i="4"/>
  <c r="AX52" i="4"/>
  <c r="AX51" i="4"/>
  <c r="AX50" i="4"/>
  <c r="AX49" i="4"/>
  <c r="M80" i="4"/>
  <c r="N80" i="4"/>
  <c r="X80" i="4"/>
  <c r="W80" i="4"/>
  <c r="V80" i="4"/>
  <c r="U80" i="4"/>
  <c r="S80" i="4"/>
  <c r="R80" i="4"/>
  <c r="P80" i="4"/>
  <c r="X81" i="4"/>
  <c r="W81" i="4"/>
  <c r="V81" i="4"/>
  <c r="U81" i="4"/>
  <c r="S81" i="4"/>
  <c r="R81" i="4"/>
  <c r="P81" i="4"/>
  <c r="BT46" i="4"/>
  <c r="BS46" i="4"/>
  <c r="BR46" i="4"/>
  <c r="BQ46" i="4"/>
  <c r="BO46" i="4"/>
  <c r="BN46" i="4"/>
  <c r="BM46" i="4"/>
  <c r="BL46" i="4"/>
  <c r="BT45" i="4"/>
  <c r="BS45" i="4"/>
  <c r="BR45" i="4"/>
  <c r="BQ45" i="4"/>
  <c r="BO45" i="4"/>
  <c r="BN45" i="4"/>
  <c r="BM45" i="4"/>
  <c r="BL45" i="4"/>
  <c r="BT44" i="4"/>
  <c r="BS44" i="4"/>
  <c r="BR44" i="4"/>
  <c r="BQ44" i="4"/>
  <c r="BO44" i="4"/>
  <c r="BN44" i="4"/>
  <c r="BM44" i="4"/>
  <c r="BL44" i="4"/>
  <c r="BT43" i="4"/>
  <c r="BS43" i="4"/>
  <c r="BR43" i="4"/>
  <c r="BQ43" i="4"/>
  <c r="BO43" i="4"/>
  <c r="BN43" i="4"/>
  <c r="BM43" i="4"/>
  <c r="BL43" i="4"/>
  <c r="BT42" i="4"/>
  <c r="BS42" i="4"/>
  <c r="BR42" i="4"/>
  <c r="BQ42" i="4"/>
  <c r="BO42" i="4"/>
  <c r="BN42" i="4"/>
  <c r="BM42" i="4"/>
  <c r="BL42" i="4"/>
  <c r="BT41" i="4"/>
  <c r="BS41" i="4"/>
  <c r="BR41" i="4"/>
  <c r="BQ41" i="4"/>
  <c r="BO41" i="4"/>
  <c r="BN41" i="4"/>
  <c r="BM41" i="4"/>
  <c r="BL41" i="4"/>
  <c r="BT40" i="4"/>
  <c r="BS40" i="4"/>
  <c r="BR40" i="4"/>
  <c r="BQ40" i="4"/>
  <c r="BO40" i="4"/>
  <c r="BN40" i="4"/>
  <c r="BM40" i="4"/>
  <c r="BL40" i="4"/>
  <c r="BT39" i="4"/>
  <c r="BS39" i="4"/>
  <c r="BR39" i="4"/>
  <c r="BQ39" i="4"/>
  <c r="BO39" i="4"/>
  <c r="BN39" i="4"/>
  <c r="BM39" i="4"/>
  <c r="BL39" i="4"/>
  <c r="BT38" i="4"/>
  <c r="BS38" i="4"/>
  <c r="BR38" i="4"/>
  <c r="BQ38" i="4"/>
  <c r="BO38" i="4"/>
  <c r="BN38" i="4"/>
  <c r="BM38" i="4"/>
  <c r="BL38" i="4"/>
  <c r="BT37" i="4"/>
  <c r="BS37" i="4"/>
  <c r="BR37" i="4"/>
  <c r="BQ37" i="4"/>
  <c r="BO37" i="4"/>
  <c r="BN37" i="4"/>
  <c r="BM37" i="4"/>
  <c r="BL37" i="4"/>
  <c r="BT36" i="4"/>
  <c r="BS36" i="4"/>
  <c r="BR36" i="4"/>
  <c r="BQ36" i="4"/>
  <c r="BO36" i="4"/>
  <c r="BN36" i="4"/>
  <c r="BM36" i="4"/>
  <c r="BL36" i="4"/>
  <c r="BT35" i="4"/>
  <c r="BS35" i="4"/>
  <c r="BR35" i="4"/>
  <c r="BQ35" i="4"/>
  <c r="BO35" i="4"/>
  <c r="BN35" i="4"/>
  <c r="BM35" i="4"/>
  <c r="BL35" i="4"/>
  <c r="BT34" i="4"/>
  <c r="BS34" i="4"/>
  <c r="BR34" i="4"/>
  <c r="BQ34" i="4"/>
  <c r="BO34" i="4"/>
  <c r="BN34" i="4"/>
  <c r="BM34" i="4"/>
  <c r="BL34" i="4"/>
  <c r="BT33" i="4"/>
  <c r="BS33" i="4"/>
  <c r="BR33" i="4"/>
  <c r="BQ33" i="4"/>
  <c r="BO33" i="4"/>
  <c r="BN33" i="4"/>
  <c r="BM33" i="4"/>
  <c r="BL33" i="4"/>
  <c r="BT32" i="4"/>
  <c r="BS32" i="4"/>
  <c r="BR32" i="4"/>
  <c r="BQ32" i="4"/>
  <c r="BO32" i="4"/>
  <c r="BN32" i="4"/>
  <c r="BM32" i="4"/>
  <c r="BL32" i="4"/>
  <c r="BT31" i="4"/>
  <c r="BS31" i="4"/>
  <c r="BR31" i="4"/>
  <c r="BQ31" i="4"/>
  <c r="BO31" i="4"/>
  <c r="BN31" i="4"/>
  <c r="BM31" i="4"/>
  <c r="BL31" i="4"/>
  <c r="BT30" i="4"/>
  <c r="BS30" i="4"/>
  <c r="BR30" i="4"/>
  <c r="BQ30" i="4"/>
  <c r="BO30" i="4"/>
  <c r="BN30" i="4"/>
  <c r="BM30" i="4"/>
  <c r="BL30" i="4"/>
  <c r="BT29" i="4"/>
  <c r="BS29" i="4"/>
  <c r="BR29" i="4"/>
  <c r="BQ29" i="4"/>
  <c r="BO29" i="4"/>
  <c r="BN29" i="4"/>
  <c r="BM29" i="4"/>
  <c r="BL29" i="4"/>
  <c r="BT28" i="4"/>
  <c r="BS28" i="4"/>
  <c r="BR28" i="4"/>
  <c r="BQ28" i="4"/>
  <c r="BO28" i="4"/>
  <c r="BN28" i="4"/>
  <c r="BM28" i="4"/>
  <c r="BL28" i="4"/>
  <c r="BT27" i="4"/>
  <c r="BS27" i="4"/>
  <c r="BR27" i="4"/>
  <c r="BQ27" i="4"/>
  <c r="BO27" i="4"/>
  <c r="BN27" i="4"/>
  <c r="BM27" i="4"/>
  <c r="BL27" i="4"/>
  <c r="BT26" i="4"/>
  <c r="BS26" i="4"/>
  <c r="BR26" i="4"/>
  <c r="BQ26" i="4"/>
  <c r="BO26" i="4"/>
  <c r="BN26" i="4"/>
  <c r="BM26" i="4"/>
  <c r="BL26" i="4"/>
  <c r="BT25" i="4"/>
  <c r="BS25" i="4"/>
  <c r="BR25" i="4"/>
  <c r="BQ25" i="4"/>
  <c r="BO25" i="4"/>
  <c r="BN25" i="4"/>
  <c r="BM25" i="4"/>
  <c r="BL25" i="4"/>
  <c r="BT24" i="4"/>
  <c r="BS24" i="4"/>
  <c r="BR24" i="4"/>
  <c r="BQ24" i="4"/>
  <c r="BO24" i="4"/>
  <c r="BN24" i="4"/>
  <c r="BM24" i="4"/>
  <c r="BL24" i="4"/>
  <c r="BT23" i="4"/>
  <c r="BS23" i="4"/>
  <c r="BR23" i="4"/>
  <c r="BQ23" i="4"/>
  <c r="BO23" i="4"/>
  <c r="BN23" i="4"/>
  <c r="BM23" i="4"/>
  <c r="BL23" i="4"/>
  <c r="BT22" i="4"/>
  <c r="BS22" i="4"/>
  <c r="BR22" i="4"/>
  <c r="BQ22" i="4"/>
  <c r="BO22" i="4"/>
  <c r="BN22" i="4"/>
  <c r="BM22" i="4"/>
  <c r="BL22" i="4"/>
  <c r="BT21" i="4"/>
  <c r="BS21" i="4"/>
  <c r="BR21" i="4"/>
  <c r="BQ21" i="4"/>
  <c r="BO21" i="4"/>
  <c r="BN21" i="4"/>
  <c r="BM21" i="4"/>
  <c r="BL21" i="4"/>
  <c r="BT20" i="4"/>
  <c r="BS20" i="4"/>
  <c r="BR20" i="4"/>
  <c r="BQ20" i="4"/>
  <c r="BO20" i="4"/>
  <c r="BN20" i="4"/>
  <c r="BM20" i="4"/>
  <c r="BL20" i="4"/>
  <c r="BT19" i="4"/>
  <c r="BS19" i="4"/>
  <c r="BR19" i="4"/>
  <c r="BQ19" i="4"/>
  <c r="BO19" i="4"/>
  <c r="BN19" i="4"/>
  <c r="BM19" i="4"/>
  <c r="BL19" i="4"/>
  <c r="BT18" i="4"/>
  <c r="BS18" i="4"/>
  <c r="BR18" i="4"/>
  <c r="BQ18" i="4"/>
  <c r="BO18" i="4"/>
  <c r="BN18" i="4"/>
  <c r="BM18" i="4"/>
  <c r="BL18" i="4"/>
  <c r="BT17" i="4"/>
  <c r="BS17" i="4"/>
  <c r="BR17" i="4"/>
  <c r="BQ17" i="4"/>
  <c r="BO17" i="4"/>
  <c r="BN17" i="4"/>
  <c r="BM17" i="4"/>
  <c r="BL17" i="4"/>
  <c r="M82" i="4"/>
  <c r="N82" i="4"/>
  <c r="D8" i="3"/>
  <c r="N8" i="3" s="1"/>
  <c r="D7" i="3"/>
  <c r="N7" i="3" s="1"/>
  <c r="M5" i="2"/>
  <c r="R5" i="2" s="1"/>
  <c r="N81" i="4"/>
  <c r="M81" i="4"/>
  <c r="L5" i="2"/>
  <c r="BX46" i="4"/>
  <c r="BW46" i="4"/>
  <c r="BJ46" i="4"/>
  <c r="BI46" i="4"/>
  <c r="BV46" i="4"/>
  <c r="BX45" i="4"/>
  <c r="BW45" i="4"/>
  <c r="BJ45" i="4"/>
  <c r="BI45" i="4"/>
  <c r="BV45" i="4"/>
  <c r="BX44" i="4"/>
  <c r="BW44" i="4"/>
  <c r="BJ44" i="4"/>
  <c r="BI44" i="4"/>
  <c r="BV44" i="4"/>
  <c r="BX43" i="4"/>
  <c r="BW43" i="4"/>
  <c r="BJ43" i="4"/>
  <c r="BI43" i="4"/>
  <c r="BV43" i="4"/>
  <c r="BX42" i="4"/>
  <c r="BW42" i="4"/>
  <c r="BJ42" i="4"/>
  <c r="BI42" i="4"/>
  <c r="BV42" i="4"/>
  <c r="BX41" i="4"/>
  <c r="BW41" i="4"/>
  <c r="BJ41" i="4"/>
  <c r="BI41" i="4"/>
  <c r="BV41" i="4"/>
  <c r="BX40" i="4"/>
  <c r="BW40" i="4"/>
  <c r="BJ40" i="4"/>
  <c r="BI40" i="4"/>
  <c r="BV40" i="4"/>
  <c r="BX39" i="4"/>
  <c r="BW39" i="4"/>
  <c r="BJ39" i="4"/>
  <c r="BI39" i="4"/>
  <c r="BV39" i="4"/>
  <c r="BX38" i="4"/>
  <c r="BW38" i="4"/>
  <c r="BJ38" i="4"/>
  <c r="BI38" i="4"/>
  <c r="BV38" i="4"/>
  <c r="BX37" i="4"/>
  <c r="BW37" i="4"/>
  <c r="BJ37" i="4"/>
  <c r="BI37" i="4"/>
  <c r="BV37" i="4"/>
  <c r="BX36" i="4"/>
  <c r="BW36" i="4"/>
  <c r="BJ36" i="4"/>
  <c r="BI36" i="4"/>
  <c r="BV36" i="4"/>
  <c r="BX35" i="4"/>
  <c r="BW35" i="4"/>
  <c r="BJ35" i="4"/>
  <c r="BI35" i="4"/>
  <c r="BV35" i="4"/>
  <c r="BX34" i="4"/>
  <c r="BW34" i="4"/>
  <c r="BJ34" i="4"/>
  <c r="BI34" i="4"/>
  <c r="BV34" i="4"/>
  <c r="BX33" i="4"/>
  <c r="BW33" i="4"/>
  <c r="BJ33" i="4"/>
  <c r="BI33" i="4"/>
  <c r="BV33" i="4"/>
  <c r="BX32" i="4"/>
  <c r="BW32" i="4"/>
  <c r="BJ32" i="4"/>
  <c r="BI32" i="4"/>
  <c r="BV32" i="4"/>
  <c r="BX31" i="4"/>
  <c r="BW31" i="4"/>
  <c r="BJ31" i="4"/>
  <c r="BI31" i="4"/>
  <c r="BV31" i="4"/>
  <c r="BX30" i="4"/>
  <c r="BW30" i="4"/>
  <c r="BJ30" i="4"/>
  <c r="BI30" i="4"/>
  <c r="BV30" i="4"/>
  <c r="BX29" i="4"/>
  <c r="BW29" i="4"/>
  <c r="BJ29" i="4"/>
  <c r="BI29" i="4"/>
  <c r="BV29" i="4"/>
  <c r="BX28" i="4"/>
  <c r="BW28" i="4"/>
  <c r="BJ28" i="4"/>
  <c r="BI28" i="4"/>
  <c r="BV28" i="4"/>
  <c r="BX27" i="4"/>
  <c r="BW27" i="4"/>
  <c r="BJ27" i="4"/>
  <c r="BI27" i="4"/>
  <c r="BV27" i="4"/>
  <c r="BX26" i="4"/>
  <c r="BW26" i="4"/>
  <c r="BJ26" i="4"/>
  <c r="BI26" i="4"/>
  <c r="BV26" i="4"/>
  <c r="BX25" i="4"/>
  <c r="BW25" i="4"/>
  <c r="BJ25" i="4"/>
  <c r="BI25" i="4"/>
  <c r="BV25" i="4"/>
  <c r="BX24" i="4"/>
  <c r="BW24" i="4"/>
  <c r="BJ24" i="4"/>
  <c r="BI24" i="4"/>
  <c r="BV24" i="4"/>
  <c r="BX23" i="4"/>
  <c r="BW23" i="4"/>
  <c r="BJ23" i="4"/>
  <c r="BI23" i="4"/>
  <c r="BV23" i="4"/>
  <c r="BX22" i="4"/>
  <c r="BW22" i="4"/>
  <c r="BJ22" i="4"/>
  <c r="BI22" i="4"/>
  <c r="BV22" i="4"/>
  <c r="BX21" i="4"/>
  <c r="BW21" i="4"/>
  <c r="BJ21" i="4"/>
  <c r="BI21" i="4"/>
  <c r="BV21" i="4"/>
  <c r="BX20" i="4"/>
  <c r="BW20" i="4"/>
  <c r="BJ20" i="4"/>
  <c r="BI20" i="4"/>
  <c r="BV20" i="4"/>
  <c r="BX19" i="4"/>
  <c r="BW19" i="4"/>
  <c r="BJ19" i="4"/>
  <c r="BI19" i="4"/>
  <c r="BV19" i="4"/>
  <c r="BX18" i="4"/>
  <c r="BW18" i="4"/>
  <c r="BJ18" i="4"/>
  <c r="BI18" i="4"/>
  <c r="BV18" i="4"/>
  <c r="BX17" i="4"/>
  <c r="BW17" i="4"/>
  <c r="BJ17" i="4"/>
  <c r="BI17" i="4"/>
  <c r="BV17" i="4"/>
  <c r="M5" i="3"/>
  <c r="R5" i="3" s="1"/>
  <c r="L5" i="3"/>
  <c r="D9" i="3"/>
  <c r="K5" i="3"/>
  <c r="M9" i="3" l="1"/>
  <c r="N9" i="3"/>
  <c r="N11" i="3" s="1"/>
  <c r="G8" i="3"/>
  <c r="G8" i="2"/>
  <c r="G7" i="3"/>
  <c r="G7" i="2"/>
  <c r="F7" i="3"/>
  <c r="K7" i="3" s="1"/>
  <c r="F7" i="2"/>
  <c r="F8" i="2"/>
  <c r="F8" i="3"/>
  <c r="Q5" i="3"/>
  <c r="P5" i="3"/>
  <c r="Q5" i="2"/>
  <c r="K6" i="3"/>
  <c r="BA51" i="4"/>
  <c r="BF50" i="4"/>
  <c r="AP82" i="4"/>
  <c r="AH80" i="4"/>
  <c r="BF51" i="4"/>
  <c r="BF52" i="4"/>
  <c r="AR82" i="4"/>
  <c r="L9" i="3"/>
  <c r="BA50" i="4"/>
  <c r="BA52" i="4"/>
  <c r="BE52" i="4"/>
  <c r="BB51" i="4"/>
  <c r="BA49" i="4"/>
  <c r="AO82" i="4"/>
  <c r="BE50" i="4"/>
  <c r="BE49" i="4"/>
  <c r="AQ82" i="4"/>
  <c r="BE51" i="4"/>
  <c r="BB49" i="4"/>
  <c r="AU82" i="4"/>
  <c r="AV82" i="4"/>
  <c r="BB52" i="4"/>
  <c r="AW82" i="4"/>
  <c r="BF49" i="4"/>
  <c r="AX82" i="4"/>
  <c r="BB50" i="4"/>
  <c r="AG49" i="4"/>
  <c r="S82" i="4"/>
  <c r="AL50" i="4"/>
  <c r="AL52" i="4"/>
  <c r="AL80" i="4"/>
  <c r="AL81" i="4"/>
  <c r="AG80" i="4"/>
  <c r="AG81" i="4"/>
  <c r="AH81" i="4"/>
  <c r="AK51" i="4"/>
  <c r="AL49" i="4"/>
  <c r="AL51" i="4"/>
  <c r="AK49" i="4"/>
  <c r="AK48" i="4"/>
  <c r="AK50" i="4"/>
  <c r="AK52" i="4"/>
  <c r="AK80" i="4"/>
  <c r="AK81" i="4"/>
  <c r="AH50" i="4"/>
  <c r="AL48" i="4"/>
  <c r="U82" i="4"/>
  <c r="AG51" i="4"/>
  <c r="AH52" i="4"/>
  <c r="AG48" i="4"/>
  <c r="AG50" i="4"/>
  <c r="AG52" i="4"/>
  <c r="AH48" i="4"/>
  <c r="AH51" i="4"/>
  <c r="AH49" i="4"/>
  <c r="P82" i="4"/>
  <c r="X82" i="4"/>
  <c r="V82" i="4"/>
  <c r="W82" i="4"/>
  <c r="R82" i="4"/>
  <c r="K9" i="3"/>
  <c r="N12" i="3" l="1"/>
  <c r="R9" i="3"/>
  <c r="AY82" i="4"/>
  <c r="G6" i="3" s="1"/>
  <c r="AS82" i="4"/>
  <c r="G6" i="2" s="1"/>
  <c r="P9" i="3"/>
  <c r="M8" i="3"/>
  <c r="R8" i="3" s="1"/>
  <c r="L7" i="3"/>
  <c r="P7" i="3" s="1"/>
  <c r="Q9" i="3"/>
  <c r="L8" i="3"/>
  <c r="K8" i="3"/>
  <c r="K12" i="3" s="1"/>
  <c r="BA82" i="4"/>
  <c r="BF82" i="4"/>
  <c r="BB82" i="4"/>
  <c r="BE82" i="4"/>
  <c r="AH82" i="4"/>
  <c r="AK82" i="4"/>
  <c r="AL93" i="4"/>
  <c r="AM81" i="4"/>
  <c r="AL92" i="4"/>
  <c r="AM80" i="4"/>
  <c r="AG82" i="4"/>
  <c r="AK93" i="4"/>
  <c r="AK92" i="4"/>
  <c r="AL82" i="4"/>
  <c r="AI80" i="4"/>
  <c r="AI81" i="4"/>
  <c r="K11" i="3"/>
  <c r="M7" i="3" l="1"/>
  <c r="Q8" i="3"/>
  <c r="P8" i="3"/>
  <c r="M6" i="3"/>
  <c r="R6" i="3" s="1"/>
  <c r="L6" i="3"/>
  <c r="P6" i="3" s="1"/>
  <c r="BF94" i="4"/>
  <c r="AM92" i="4"/>
  <c r="BC82" i="4"/>
  <c r="BE94" i="4"/>
  <c r="BG82" i="4"/>
  <c r="AM93" i="4"/>
  <c r="AM82" i="4"/>
  <c r="AL94" i="4"/>
  <c r="AK94" i="4"/>
  <c r="AI82" i="4"/>
  <c r="R12" i="3" l="1"/>
  <c r="P12" i="3"/>
  <c r="P11" i="3"/>
  <c r="Q7" i="3"/>
  <c r="R7" i="3"/>
  <c r="R11" i="3" s="1"/>
  <c r="Q6" i="3"/>
  <c r="M11" i="3"/>
  <c r="M12" i="3"/>
  <c r="L11" i="3"/>
  <c r="L12" i="3"/>
  <c r="BG94" i="4"/>
  <c r="AM94" i="4"/>
  <c r="D8" i="2"/>
  <c r="N8" i="2" s="1"/>
  <c r="D7" i="2"/>
  <c r="N7" i="2" s="1"/>
  <c r="Q12" i="3" l="1"/>
  <c r="Q11" i="3"/>
  <c r="L7" i="2"/>
  <c r="M7" i="2"/>
  <c r="L8" i="2"/>
  <c r="M8" i="2"/>
  <c r="K5" i="2"/>
  <c r="P5" i="2" s="1"/>
  <c r="D6" i="2"/>
  <c r="N6" i="2" s="1"/>
  <c r="D9" i="2"/>
  <c r="N9" i="2" s="1"/>
  <c r="K8" i="2"/>
  <c r="K7" i="2"/>
  <c r="N11" i="2" l="1"/>
  <c r="N12" i="2"/>
  <c r="Q8" i="2"/>
  <c r="R8" i="2"/>
  <c r="Q7" i="2"/>
  <c r="R7" i="2"/>
  <c r="P8" i="2"/>
  <c r="P7" i="2"/>
  <c r="K9" i="2"/>
  <c r="L9" i="2"/>
  <c r="P9" i="2" s="1"/>
  <c r="M9" i="2"/>
  <c r="L6" i="2"/>
  <c r="M6" i="2"/>
  <c r="R6" i="2" s="1"/>
  <c r="K6" i="2"/>
  <c r="Q9" i="2" l="1"/>
  <c r="R9" i="2"/>
  <c r="R11" i="2" s="1"/>
  <c r="P6" i="2"/>
  <c r="Q6" i="2"/>
  <c r="M12" i="2"/>
  <c r="M11" i="2"/>
  <c r="L12" i="2"/>
  <c r="K12" i="2"/>
  <c r="L11" i="2"/>
  <c r="K11" i="2"/>
  <c r="Q12" i="2" l="1"/>
  <c r="Q11" i="2"/>
  <c r="P12" i="2"/>
  <c r="P11" i="2"/>
  <c r="R12" i="2"/>
</calcChain>
</file>

<file path=xl/sharedStrings.xml><?xml version="1.0" encoding="utf-8"?>
<sst xmlns="http://schemas.openxmlformats.org/spreadsheetml/2006/main" count="185" uniqueCount="115">
  <si>
    <t>Räntekostnad</t>
  </si>
  <si>
    <t>Elkostnad</t>
  </si>
  <si>
    <t>Drivmedelskostnad Bensin</t>
  </si>
  <si>
    <t>Diesel</t>
  </si>
  <si>
    <t>Matkostnad</t>
  </si>
  <si>
    <t>Totalt m bensinbil</t>
  </si>
  <si>
    <t>Totalt m dieselbil</t>
  </si>
  <si>
    <t xml:space="preserve">Beräknat på en familj med två vuxna och två minderåriga barn i villa. </t>
  </si>
  <si>
    <t xml:space="preserve">Det här har vi baserat våra beräkningar på: </t>
  </si>
  <si>
    <t>Piser</t>
  </si>
  <si>
    <t>Kostnad</t>
  </si>
  <si>
    <t>kWh</t>
  </si>
  <si>
    <t>kr</t>
  </si>
  <si>
    <t>l</t>
  </si>
  <si>
    <t xml:space="preserve">Beräknat på en ensamstående i bostadsrätt. </t>
  </si>
  <si>
    <t>Sweden</t>
  </si>
  <si>
    <t>Consumer Price Index (Riksbank Classification), Transport &amp; Communication, Fuel, Index</t>
  </si>
  <si>
    <t>Consumer Price Index, Housing, Water, Electricity, Gas &amp; Other Fuels, Electricity, Gas &amp; Other Fuels, Electricity, Electricity, Rental &amp; Tenant-Owned Apartments, Index</t>
  </si>
  <si>
    <t>Gasoline, 95 Octane, SEK</t>
  </si>
  <si>
    <t>Diesel, SEK</t>
  </si>
  <si>
    <t>Drivmedel</t>
  </si>
  <si>
    <t>Elektricitet</t>
  </si>
  <si>
    <t>Varor</t>
  </si>
  <si>
    <t>Bostäder</t>
  </si>
  <si>
    <t>Hus</t>
  </si>
  <si>
    <t>Lägenheter</t>
  </si>
  <si>
    <t>Hyreslägenheter</t>
  </si>
  <si>
    <t>Bensin</t>
  </si>
  <si>
    <t>Electricity, Bidding Area 1, House 20000 kWh, Flexible Price, SEK</t>
  </si>
  <si>
    <t>Electricity, Bidding Area 2, House 20000 kWh, Flexible Price, SEK</t>
  </si>
  <si>
    <t>Electricity, Bidding Area 3, House 20000 kWh, Flexible Price, SEK</t>
  </si>
  <si>
    <t>Electricity, Bidding Area 4, House 20000 kWh, Flexible Price, SEK</t>
  </si>
  <si>
    <t>Electricity, Bidding Area 1, Flat 2000 kWh, Flexible Price, SEK</t>
  </si>
  <si>
    <t>Electricity, Bidding Area 2, Flat 2000 kWh, Flexible Price, SEK</t>
  </si>
  <si>
    <t>Electricity, Bidding Area 3, Flat 2000 kWh, Flexible Price, SEK</t>
  </si>
  <si>
    <t>Electricity, Bidding Area 4, Flat 2000 kWh, Flexible Price, SEK</t>
  </si>
  <si>
    <t>Elomr.2</t>
  </si>
  <si>
    <t>Elomr.3</t>
  </si>
  <si>
    <t>Elomr.4</t>
  </si>
  <si>
    <t>Elomr.1</t>
  </si>
  <si>
    <t>Detta är elhandelspriser, till dessa kommer åtminstone 1,5 kronor</t>
  </si>
  <si>
    <t>Lägenhet</t>
  </si>
  <si>
    <t>El, lägenhet, 2 MWh</t>
  </si>
  <si>
    <t>El, hus, 20 MWh</t>
  </si>
  <si>
    <t>+ omr.3</t>
  </si>
  <si>
    <t>+ omr.4</t>
  </si>
  <si>
    <t>+ lght</t>
  </si>
  <si>
    <t>Lght</t>
  </si>
  <si>
    <t>Dyrare i lägenhet</t>
  </si>
  <si>
    <t>...ca 20 öre</t>
  </si>
  <si>
    <t>Dyrare i elomr.3</t>
  </si>
  <si>
    <t>50% i omr.4</t>
  </si>
  <si>
    <t>...och ytterligare</t>
  </si>
  <si>
    <t>Snittpriser (kr)</t>
  </si>
  <si>
    <t>Prispåslag (kr)</t>
  </si>
  <si>
    <t>(kr)</t>
  </si>
  <si>
    <t>(%)</t>
  </si>
  <si>
    <t>p.e.</t>
  </si>
  <si>
    <t>procent</t>
  </si>
  <si>
    <t>Enligt elprisrapporten:</t>
  </si>
  <si>
    <t>Energiskatt 35 öre</t>
  </si>
  <si>
    <t>Elnät 40 öre</t>
  </si>
  <si>
    <t>Elproduktion + elhandel = spotris</t>
  </si>
  <si>
    <t>Moms 25% på klabbet</t>
  </si>
  <si>
    <t>Drivmedelskostnad Diesel</t>
  </si>
  <si>
    <t>Housing Loans, BOR 3 M, SEK</t>
  </si>
  <si>
    <t>Housing Loans, Rate Fixation 3 M, SEK</t>
  </si>
  <si>
    <t>3m</t>
  </si>
  <si>
    <t>Snitt</t>
  </si>
  <si>
    <t>MFI</t>
  </si>
  <si>
    <t>Consumer Price Index, Food &amp; Non-Alcoholic Beverages, Index</t>
  </si>
  <si>
    <t>Kostnadsförändring</t>
  </si>
  <si>
    <t>till 2022</t>
  </si>
  <si>
    <t>till 2023</t>
  </si>
  <si>
    <t>Mat SCB</t>
  </si>
  <si>
    <t>Mat RB</t>
  </si>
  <si>
    <t>Consumer Price Index (Riksbank Classification), H Goods, Index</t>
  </si>
  <si>
    <t>Consumer Price Index (Riksbank Classification), H Food, Swedish, Index</t>
  </si>
  <si>
    <t>Consumer Price Index (Riksbank Classification), H Residence, Index</t>
  </si>
  <si>
    <t>Consumer Price Index (Riksbank Classification), H Apartments, Rent, Index</t>
  </si>
  <si>
    <t>Consumer Price Index (Riksbank Classification), Housing, Heating &amp; Electricity, Own Home: Electricity, Index</t>
  </si>
  <si>
    <t>till 2024</t>
  </si>
  <si>
    <t>Omr 3</t>
  </si>
  <si>
    <t>Omr 4</t>
  </si>
  <si>
    <t>Omr 2</t>
  </si>
  <si>
    <t>KPIF, index, SEK</t>
  </si>
  <si>
    <t>KPIF-XE, index, SEK</t>
  </si>
  <si>
    <t>KPIF</t>
  </si>
  <si>
    <t>KPIF-XE</t>
  </si>
  <si>
    <t>KPI, index, SEK</t>
  </si>
  <si>
    <t>Vol./Pris</t>
  </si>
  <si>
    <t>Alla/2021</t>
  </si>
  <si>
    <t xml:space="preserve">   förändring</t>
  </si>
  <si>
    <t>Totalt</t>
  </si>
  <si>
    <t>Elpriser</t>
  </si>
  <si>
    <t>Räntor</t>
  </si>
  <si>
    <t>Prisindex</t>
  </si>
  <si>
    <t>KPI</t>
  </si>
  <si>
    <t>Lägenheter i olika elprisområden</t>
  </si>
  <si>
    <t>Hus i olika elprisområden</t>
  </si>
  <si>
    <t>Disel</t>
  </si>
  <si>
    <t>Prisindex för olika grupper</t>
  </si>
  <si>
    <t>El, hus</t>
  </si>
  <si>
    <t>El, lght</t>
  </si>
  <si>
    <t>Drivmedel och uppvärmning</t>
  </si>
  <si>
    <t>El och gas</t>
  </si>
  <si>
    <t>KI:s prognos i september 2023 på prisindex:</t>
  </si>
  <si>
    <t>§</t>
  </si>
  <si>
    <t>Räntekostnaden är beräknad på 3 månaders bindningstid för 2,0 miljoner kronor i lån. Genomsnittlig boränta under 2021 var 1,49 %, och under 2022 var den 2,22%. SBAB:S prognos för 2023 och 2024 är 4,39% respektive 4,75%. Källa: SBAB.</t>
  </si>
  <si>
    <t xml:space="preserve">Matbudgeten skiljer sig åt mycket beroende på om man lagar all mat hemma eller går ut och äter. En rimlig matbudget för en familj med 2 vuxna och 2 små barn (upp till 9 år) var för 2021 cirka 7 000 - 9 000 kr per månad. Vi har räknat på 8 000 kronor per månad under 2021 och räknat upp den med 18,2% för 2022, med ytterligare 6,2% för 2023, och med ytterligare 2,3% för 2024. Källor: Konsumentverket, SCB och SBAB. </t>
  </si>
  <si>
    <t xml:space="preserve">Matbudgeten varierar kraftigt beroende på om man lagar all mat hemma eller går ut och äter. En rimlig matbudget för en ensamstående sätts till 2 900 kronor i månaden under 2021. Den har räknats upp med 18,2% för 2022, med ytterligare 6,2% för 2023, och med ytterligare 2,3% för 2024. Källor: Konsumentverket, SCB och SBAB. </t>
  </si>
  <si>
    <t>Räntekostnaden är beräknad på 3 månaders bindningstid för 3,0 miljoner kronor i lån. Genomsnittlig boränta under 2021 var 1,49 %, och under 2022 var den 2,22%. SBAB:s prognos för 2023 och 2024 är 4,39% respektive 4,75%. Källa: SBAB.</t>
  </si>
  <si>
    <t xml:space="preserve">Elkostnaden är beräknad för en förbrukning på 15 000 kilowatt per år. Elpriserna för 2021 och 2022 är (i avsaknad av tillförlitlig statistik) beräknade som summan av elnätsavgift 40 öre, energiskatt 35 öre, och aktuellt spotpris, samt moms på allt om 25%. Elpriserna för slutet av 2023 är framskrivna med motsvarande utveckling 2021, och för 2024 är de framskrivna med Konjunkturinstitutets septemberprognos. Källor: Konjunkturinstitutet och SBAB. </t>
  </si>
  <si>
    <t xml:space="preserve">Snittförbrukning hushållsel: 5 000 kilowatt per år. Elpriserna för 2021 och 2022 är (i avsaknad av tillförlitlig statistik) beräknade som summan av elnätsavgift 40 öre, energiskatt 35 öre, och aktuellt spotpris, samt moms på allt om 25%. Elpriserna för slutet av 2023 är framskrivna med motsvarande utveckling 2021, och för 2024 är de framskrivna med Konjunkturinstitutets septemberprognos. Källor: Konjunkturinstitutet och SBAB. </t>
  </si>
  <si>
    <t>Drivmedelspriserna är genomsnittliga priser på OKQ8 under 2021 och 2022. För 2023 bygger det genomsnittliga priset på att priserna är oförändrade i november och december jämfört med oktober. För 2024 är divmedelspriserna framskrivna med Konjunkturinstitutets septemberprognos. Källor: Macrobond, Konjunkturinstitutet och SBAB.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</si>
</sst>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1"/>
      <color theme="1"/>
      <name val="Calibri"/>
      <family val="2"/>
      <scheme val="minor"/>
    </font>
    <font>
      <sz val="11"/>
      <color theme="1"/>
      <name val="Calibri"/>
      <family val="2"/>
      <scheme val="minor"/>
    </font>
    <font>
      <sz val="11"/>
      <color rgb="FF008000"/>
      <name val="Calibri"/>
      <family val="2"/>
      <scheme val="minor"/>
    </font>
    <font>
      <sz val="11"/>
      <color rgb="FF3333FF"/>
      <name val="Calibri"/>
      <family val="2"/>
      <scheme val="minor"/>
    </font>
    <font>
      <b/>
      <sz val="11"/>
      <color theme="1"/>
      <name val="Calibri"/>
      <family val="2"/>
      <scheme val="minor"/>
    </font>
    <font>
      <sz val="11"/>
      <color rgb="FFCC0000"/>
      <name val="Calibri"/>
      <family val="2"/>
      <scheme val="minor"/>
    </font>
    <font>
      <sz val="11"/>
      <name val="Calibri"/>
      <family val="2"/>
      <scheme val="minor"/>
    </font>
    <font>
      <sz val="11"/>
      <color rgb="FFCC00CC"/>
      <name val="Calibri"/>
      <family val="2"/>
      <scheme val="minor"/>
    </font>
    <font>
      <b/>
      <sz val="11"/>
      <color rgb="FF3333FF"/>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2" fillId="0" borderId="0" xfId="0" applyFont="1"/>
    <xf numFmtId="3" fontId="2" fillId="0" borderId="0" xfId="0" applyNumberFormat="1" applyFont="1"/>
    <xf numFmtId="3" fontId="3" fillId="0" borderId="0" xfId="0" applyNumberFormat="1" applyFont="1"/>
    <xf numFmtId="3" fontId="0" fillId="2" borderId="0" xfId="0" applyNumberFormat="1" applyFill="1"/>
    <xf numFmtId="0" fontId="0" fillId="2" borderId="0" xfId="0" applyFill="1"/>
    <xf numFmtId="164" fontId="0" fillId="0" borderId="0" xfId="0" applyNumberFormat="1"/>
    <xf numFmtId="0" fontId="0" fillId="3" borderId="0" xfId="0" applyFill="1"/>
    <xf numFmtId="164" fontId="0" fillId="3" borderId="0" xfId="0" applyNumberFormat="1" applyFill="1"/>
    <xf numFmtId="2" fontId="0" fillId="4" borderId="0" xfId="0" applyNumberFormat="1" applyFill="1"/>
    <xf numFmtId="164" fontId="5" fillId="0" borderId="0" xfId="0" applyNumberFormat="1" applyFont="1"/>
    <xf numFmtId="2" fontId="5" fillId="0" borderId="0" xfId="0" applyNumberFormat="1" applyFont="1"/>
    <xf numFmtId="0" fontId="0" fillId="6" borderId="0" xfId="0" applyFill="1"/>
    <xf numFmtId="164" fontId="0" fillId="6" borderId="0" xfId="0" applyNumberFormat="1" applyFill="1"/>
    <xf numFmtId="0" fontId="0" fillId="7" borderId="0" xfId="0" applyFill="1"/>
    <xf numFmtId="164" fontId="0" fillId="7" borderId="0" xfId="0" applyNumberFormat="1" applyFill="1"/>
    <xf numFmtId="2" fontId="0" fillId="2" borderId="0" xfId="0" applyNumberFormat="1" applyFill="1"/>
    <xf numFmtId="0" fontId="0" fillId="8" borderId="0" xfId="0" applyFill="1"/>
    <xf numFmtId="2" fontId="0" fillId="8" borderId="0" xfId="0" applyNumberFormat="1" applyFill="1"/>
    <xf numFmtId="0" fontId="0" fillId="8" borderId="0" xfId="0" quotePrefix="1" applyFill="1"/>
    <xf numFmtId="0" fontId="0" fillId="2" borderId="0" xfId="0" quotePrefix="1" applyFill="1"/>
    <xf numFmtId="2" fontId="4" fillId="2" borderId="0" xfId="0" applyNumberFormat="1" applyFont="1" applyFill="1"/>
    <xf numFmtId="164" fontId="0" fillId="8" borderId="0" xfId="0" applyNumberFormat="1" applyFill="1"/>
    <xf numFmtId="1" fontId="0" fillId="8" borderId="0" xfId="0" applyNumberFormat="1" applyFill="1"/>
    <xf numFmtId="164" fontId="0" fillId="2" borderId="0" xfId="0" applyNumberFormat="1" applyFill="1"/>
    <xf numFmtId="0" fontId="0" fillId="9" borderId="0" xfId="0" applyFill="1"/>
    <xf numFmtId="164" fontId="0" fillId="9" borderId="0" xfId="0" applyNumberFormat="1" applyFill="1"/>
    <xf numFmtId="2" fontId="0" fillId="9" borderId="0" xfId="0" applyNumberFormat="1" applyFill="1"/>
    <xf numFmtId="0" fontId="5" fillId="0" borderId="0" xfId="0" applyFont="1"/>
    <xf numFmtId="10" fontId="7" fillId="0" borderId="0" xfId="1" applyNumberFormat="1" applyFont="1"/>
    <xf numFmtId="164" fontId="7" fillId="0" borderId="0" xfId="0" applyNumberFormat="1" applyFont="1"/>
    <xf numFmtId="165" fontId="7" fillId="0" borderId="0" xfId="0" applyNumberFormat="1" applyFont="1"/>
    <xf numFmtId="3" fontId="0" fillId="8" borderId="0" xfId="0" applyNumberFormat="1" applyFill="1"/>
    <xf numFmtId="2" fontId="0" fillId="5" borderId="0" xfId="0" applyNumberFormat="1" applyFill="1"/>
    <xf numFmtId="164" fontId="0" fillId="9" borderId="0" xfId="0" quotePrefix="1" applyNumberFormat="1" applyFill="1"/>
    <xf numFmtId="164" fontId="3" fillId="10" borderId="0" xfId="0" applyNumberFormat="1" applyFont="1" applyFill="1"/>
    <xf numFmtId="2" fontId="3" fillId="10" borderId="0" xfId="0" applyNumberFormat="1" applyFont="1" applyFill="1"/>
    <xf numFmtId="0" fontId="0" fillId="11" borderId="0" xfId="0" applyFill="1"/>
    <xf numFmtId="14" fontId="0" fillId="0" borderId="0" xfId="0" applyNumberFormat="1"/>
    <xf numFmtId="14" fontId="5" fillId="0" borderId="0" xfId="0" applyNumberFormat="1" applyFont="1"/>
    <xf numFmtId="2" fontId="0" fillId="11" borderId="0" xfId="0" applyNumberFormat="1" applyFill="1"/>
    <xf numFmtId="2" fontId="0" fillId="0" borderId="0" xfId="0" applyNumberFormat="1"/>
    <xf numFmtId="0" fontId="5" fillId="11" borderId="0" xfId="0" applyFont="1" applyFill="1"/>
    <xf numFmtId="2" fontId="0" fillId="7" borderId="0" xfId="0" applyNumberFormat="1" applyFill="1"/>
    <xf numFmtId="165" fontId="0" fillId="7" borderId="0" xfId="0" applyNumberFormat="1" applyFill="1"/>
    <xf numFmtId="2" fontId="4" fillId="5" borderId="0" xfId="0" applyNumberFormat="1" applyFont="1" applyFill="1"/>
    <xf numFmtId="2" fontId="8" fillId="10" borderId="0" xfId="0" applyNumberFormat="1" applyFont="1" applyFill="1"/>
    <xf numFmtId="0" fontId="0" fillId="12" borderId="0" xfId="0" applyFill="1"/>
    <xf numFmtId="165" fontId="2" fillId="0" borderId="0" xfId="0" applyNumberFormat="1" applyFont="1"/>
    <xf numFmtId="2" fontId="4" fillId="10" borderId="0" xfId="0" applyNumberFormat="1" applyFont="1" applyFill="1"/>
    <xf numFmtId="165" fontId="4" fillId="7" borderId="0" xfId="0" applyNumberFormat="1" applyFont="1" applyFill="1"/>
    <xf numFmtId="164" fontId="8" fillId="10" borderId="0" xfId="0" applyNumberFormat="1" applyFont="1" applyFill="1"/>
    <xf numFmtId="164" fontId="7" fillId="2" borderId="0" xfId="0" applyNumberFormat="1" applyFont="1" applyFill="1"/>
    <xf numFmtId="165" fontId="6" fillId="0" borderId="0" xfId="0" applyNumberFormat="1" applyFont="1"/>
    <xf numFmtId="165" fontId="6" fillId="7" borderId="0" xfId="0" applyNumberFormat="1" applyFont="1" applyFill="1"/>
    <xf numFmtId="2" fontId="0" fillId="10" borderId="0" xfId="0" applyNumberFormat="1" applyFill="1"/>
    <xf numFmtId="164" fontId="6" fillId="10" borderId="0" xfId="0" applyNumberFormat="1" applyFont="1" applyFill="1"/>
    <xf numFmtId="164" fontId="4" fillId="10" borderId="0" xfId="0" applyNumberFormat="1" applyFont="1" applyFill="1"/>
    <xf numFmtId="2" fontId="0" fillId="12" borderId="0" xfId="0" applyNumberFormat="1" applyFill="1"/>
    <xf numFmtId="165" fontId="0" fillId="0" borderId="0" xfId="0" applyNumberFormat="1"/>
    <xf numFmtId="3" fontId="5" fillId="0" borderId="0" xfId="0" applyNumberFormat="1" applyFont="1"/>
    <xf numFmtId="0" fontId="6" fillId="0" borderId="0" xfId="0" applyFont="1"/>
    <xf numFmtId="0" fontId="2" fillId="11" borderId="0" xfId="0" applyFont="1" applyFill="1"/>
    <xf numFmtId="2" fontId="6" fillId="11" borderId="0" xfId="0" applyNumberFormat="1" applyFont="1" applyFill="1"/>
  </cellXfs>
  <cellStyles count="2">
    <cellStyle name="Normal" xfId="0" builtinId="0"/>
    <cellStyle name="Procent" xfId="1" builtinId="5"/>
  </cellStyles>
  <dxfs count="0"/>
  <tableStyles count="0" defaultTableStyle="TableStyleMedium2" defaultPivotStyle="PivotStyleLight16"/>
  <colors>
    <mruColors>
      <color rgb="FF008000"/>
      <color rgb="FFFFFF99"/>
      <color rgb="FF3333FF"/>
      <color rgb="FFFF3300"/>
      <color rgb="FFCC0000"/>
      <color rgb="FFFFFFCC"/>
      <color rgb="FF66FF66"/>
      <color rgb="FF33CC33"/>
      <color rgb="FFFFFF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800100</xdr:colOff>
          <xdr:row>1</xdr:row>
          <xdr:rowOff>101600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E508-2677-432A-9ADF-896C246933A5}">
  <dimension ref="B2:R20"/>
  <sheetViews>
    <sheetView zoomScaleNormal="100" workbookViewId="0">
      <selection activeCell="B32" sqref="B32"/>
    </sheetView>
  </sheetViews>
  <sheetFormatPr baseColWidth="10" defaultColWidth="8.83203125" defaultRowHeight="15" x14ac:dyDescent="0.2"/>
  <cols>
    <col min="1" max="1" width="3.6640625" customWidth="1"/>
    <col min="2" max="2" width="34.5" customWidth="1"/>
    <col min="4" max="4" width="9.6640625" customWidth="1"/>
  </cols>
  <sheetData>
    <row r="2" spans="2:18" x14ac:dyDescent="0.2">
      <c r="D2" t="s">
        <v>90</v>
      </c>
      <c r="F2" t="s">
        <v>9</v>
      </c>
      <c r="K2" t="s">
        <v>10</v>
      </c>
      <c r="P2" t="s">
        <v>71</v>
      </c>
    </row>
    <row r="3" spans="2:18" x14ac:dyDescent="0.2">
      <c r="D3" t="s">
        <v>91</v>
      </c>
      <c r="F3">
        <v>2021</v>
      </c>
      <c r="G3">
        <v>2022</v>
      </c>
      <c r="H3">
        <v>2023</v>
      </c>
      <c r="I3">
        <v>2024</v>
      </c>
      <c r="K3">
        <v>2021</v>
      </c>
      <c r="L3">
        <v>2022</v>
      </c>
      <c r="M3">
        <v>2023</v>
      </c>
      <c r="N3">
        <v>2024</v>
      </c>
      <c r="P3" t="s">
        <v>72</v>
      </c>
      <c r="Q3" t="s">
        <v>73</v>
      </c>
      <c r="R3" t="s">
        <v>81</v>
      </c>
    </row>
    <row r="5" spans="2:18" x14ac:dyDescent="0.2">
      <c r="B5" t="s">
        <v>0</v>
      </c>
      <c r="D5" s="2">
        <v>3000000</v>
      </c>
      <c r="E5" t="s">
        <v>12</v>
      </c>
      <c r="F5" s="29">
        <f>Data!Z81/100</f>
        <v>1.4920238095238096E-2</v>
      </c>
      <c r="G5" s="29">
        <f>Data!Z82/100</f>
        <v>2.2166666666666668E-2</v>
      </c>
      <c r="H5" s="29">
        <f>Data!AA83/100</f>
        <v>4.3756384702866732E-2</v>
      </c>
      <c r="I5" s="29">
        <f>Data!AA84/100</f>
        <v>4.7503454133682885E-2</v>
      </c>
      <c r="K5" s="4">
        <f>D5*F5*0.7</f>
        <v>31332.5</v>
      </c>
      <c r="L5" s="4">
        <f>$D5*G5*0.7</f>
        <v>46550</v>
      </c>
      <c r="M5" s="4">
        <f>$D5*H5*0.7</f>
        <v>91888.407876020137</v>
      </c>
      <c r="N5" s="4">
        <f>$D5*I5*0.7</f>
        <v>99757.253680734051</v>
      </c>
      <c r="P5" s="32">
        <f>L5-K5</f>
        <v>15217.5</v>
      </c>
      <c r="Q5" s="32">
        <f t="shared" ref="Q5:R9" si="0">M5-L5</f>
        <v>45338.407876020137</v>
      </c>
      <c r="R5" s="32">
        <f t="shared" si="0"/>
        <v>7868.8458047139138</v>
      </c>
    </row>
    <row r="6" spans="2:18" x14ac:dyDescent="0.2">
      <c r="B6" t="s">
        <v>1</v>
      </c>
      <c r="D6" s="3">
        <f>9000+6000</f>
        <v>15000</v>
      </c>
      <c r="E6" t="s">
        <v>11</v>
      </c>
      <c r="F6" s="52">
        <f>Data!$AS81</f>
        <v>2.1030222222222221</v>
      </c>
      <c r="G6" s="52">
        <f>Data!$AS82</f>
        <v>3.1166770833333328</v>
      </c>
      <c r="H6" s="52">
        <f>Data!$AS83</f>
        <v>2.1649694444444445</v>
      </c>
      <c r="I6" s="52">
        <f>Data!$AS84</f>
        <v>2.0567209722222222</v>
      </c>
      <c r="K6" s="4">
        <f>D6*F6</f>
        <v>31545.333333333332</v>
      </c>
      <c r="L6" s="4">
        <f t="shared" ref="L6:N9" si="1">$D6*G6</f>
        <v>46750.156249999993</v>
      </c>
      <c r="M6" s="4">
        <f t="shared" si="1"/>
        <v>32474.541666666668</v>
      </c>
      <c r="N6" s="4">
        <f t="shared" si="1"/>
        <v>30850.814583333333</v>
      </c>
      <c r="P6" s="32">
        <f t="shared" ref="P6:P9" si="2">L6-K6</f>
        <v>15204.822916666661</v>
      </c>
      <c r="Q6" s="32">
        <f t="shared" si="0"/>
        <v>-14275.614583333325</v>
      </c>
      <c r="R6" s="32">
        <f t="shared" si="0"/>
        <v>-1623.727083333335</v>
      </c>
    </row>
    <row r="7" spans="2:18" x14ac:dyDescent="0.2">
      <c r="B7" t="s">
        <v>2</v>
      </c>
      <c r="D7" s="3">
        <f>1500*0.6</f>
        <v>900</v>
      </c>
      <c r="E7" t="s">
        <v>13</v>
      </c>
      <c r="F7" s="30">
        <f>Data!$M81</f>
        <v>16.36560867895545</v>
      </c>
      <c r="G7" s="30">
        <f>Data!$M82</f>
        <v>20.532331349206348</v>
      </c>
      <c r="H7" s="30">
        <f>Data!$M83</f>
        <v>20.201860279057861</v>
      </c>
      <c r="I7" s="30">
        <f>Data!$M84</f>
        <v>19.393785867895545</v>
      </c>
      <c r="K7" s="4">
        <f>D7*F7</f>
        <v>14729.047811059905</v>
      </c>
      <c r="L7" s="4">
        <f t="shared" si="1"/>
        <v>18479.098214285714</v>
      </c>
      <c r="M7" s="4">
        <f t="shared" si="1"/>
        <v>18181.674251152075</v>
      </c>
      <c r="N7" s="4">
        <f t="shared" si="1"/>
        <v>17454.407281105992</v>
      </c>
      <c r="P7" s="32">
        <f t="shared" si="2"/>
        <v>3750.0504032258086</v>
      </c>
      <c r="Q7" s="32">
        <f t="shared" si="0"/>
        <v>-297.42396313363861</v>
      </c>
      <c r="R7" s="32">
        <f t="shared" si="0"/>
        <v>-727.26697004608286</v>
      </c>
    </row>
    <row r="8" spans="2:18" x14ac:dyDescent="0.2">
      <c r="B8" t="s">
        <v>64</v>
      </c>
      <c r="D8" s="3">
        <f>1500*0.6</f>
        <v>900</v>
      </c>
      <c r="E8" t="s">
        <v>13</v>
      </c>
      <c r="F8" s="30">
        <f>Data!$N81</f>
        <v>17.065034562211981</v>
      </c>
      <c r="G8" s="30">
        <f>Data!$N82</f>
        <v>24.449461725550435</v>
      </c>
      <c r="H8" s="30">
        <f>Data!$N83</f>
        <v>23.525525793650797</v>
      </c>
      <c r="I8" s="30">
        <f>Data!$N84</f>
        <v>22.584504761904764</v>
      </c>
      <c r="K8" s="4">
        <f>D8*F8</f>
        <v>15358.531105990784</v>
      </c>
      <c r="L8" s="4">
        <f t="shared" si="1"/>
        <v>22004.515552995392</v>
      </c>
      <c r="M8" s="4">
        <f t="shared" si="1"/>
        <v>21172.973214285717</v>
      </c>
      <c r="N8" s="4">
        <f t="shared" si="1"/>
        <v>20326.054285714286</v>
      </c>
      <c r="P8" s="32">
        <f t="shared" si="2"/>
        <v>6645.9844470046082</v>
      </c>
      <c r="Q8" s="32">
        <f t="shared" si="0"/>
        <v>-831.54233870967437</v>
      </c>
      <c r="R8" s="32">
        <f t="shared" si="0"/>
        <v>-846.91892857143102</v>
      </c>
    </row>
    <row r="9" spans="2:18" x14ac:dyDescent="0.2">
      <c r="B9" t="s">
        <v>4</v>
      </c>
      <c r="D9" s="3">
        <f>8000*12</f>
        <v>96000</v>
      </c>
      <c r="E9" t="s">
        <v>12</v>
      </c>
      <c r="F9" s="48">
        <v>1</v>
      </c>
      <c r="G9" s="31">
        <f>F9*Data!$C82</f>
        <v>1.1824418253248716</v>
      </c>
      <c r="H9" s="31">
        <f>G9*Data!$AE83</f>
        <v>1.2560581385642247</v>
      </c>
      <c r="I9" s="31">
        <f>H9*Data!$AE84</f>
        <v>1.2853607456919438</v>
      </c>
      <c r="K9" s="4">
        <f>D9*F9</f>
        <v>96000</v>
      </c>
      <c r="L9" s="4">
        <f t="shared" si="1"/>
        <v>113514.41523118768</v>
      </c>
      <c r="M9" s="4">
        <f t="shared" si="1"/>
        <v>120581.58130216556</v>
      </c>
      <c r="N9" s="4">
        <f t="shared" si="1"/>
        <v>123394.63158642661</v>
      </c>
      <c r="P9" s="32">
        <f t="shared" si="2"/>
        <v>17514.415231187682</v>
      </c>
      <c r="Q9" s="32">
        <f t="shared" si="0"/>
        <v>7067.1660709778807</v>
      </c>
      <c r="R9" s="32">
        <f t="shared" si="0"/>
        <v>2813.050284261044</v>
      </c>
    </row>
    <row r="10" spans="2:18" x14ac:dyDescent="0.2">
      <c r="B10" t="s">
        <v>92</v>
      </c>
      <c r="D10" s="2"/>
      <c r="F10" s="1"/>
      <c r="G10" s="53">
        <f>G9/F9</f>
        <v>1.1824418253248716</v>
      </c>
      <c r="H10" s="53">
        <f t="shared" ref="H10:I10" si="3">H9/G9</f>
        <v>1.0622578732100645</v>
      </c>
      <c r="I10" s="53">
        <f t="shared" si="3"/>
        <v>1.0233290213470647</v>
      </c>
      <c r="K10" s="4"/>
      <c r="L10" s="4"/>
      <c r="M10" s="4"/>
      <c r="N10" s="4"/>
    </row>
    <row r="11" spans="2:18" x14ac:dyDescent="0.2">
      <c r="B11" t="s">
        <v>5</v>
      </c>
      <c r="K11" s="4">
        <f>K5+K6+K7+K9</f>
        <v>173606.88114439324</v>
      </c>
      <c r="L11" s="4">
        <f>L5+L6+L7+L9</f>
        <v>225293.66969547339</v>
      </c>
      <c r="M11" s="4">
        <f>M5+M6+M7+M9</f>
        <v>263126.20509600447</v>
      </c>
      <c r="N11" s="4">
        <f>N5+N6+N7+N9</f>
        <v>271457.10713159997</v>
      </c>
      <c r="P11" s="32">
        <f t="shared" ref="P11:R11" si="4">P5+P6+P7+P9</f>
        <v>51686.78855108015</v>
      </c>
      <c r="Q11" s="32">
        <f t="shared" si="4"/>
        <v>37832.535400531051</v>
      </c>
      <c r="R11" s="32">
        <f t="shared" si="4"/>
        <v>8330.9020355955399</v>
      </c>
    </row>
    <row r="12" spans="2:18" x14ac:dyDescent="0.2">
      <c r="B12" t="s">
        <v>6</v>
      </c>
      <c r="K12" s="4">
        <f>K5+K6+K8+K9</f>
        <v>174236.36443932413</v>
      </c>
      <c r="L12" s="4">
        <f>L5+L6+L8+L9</f>
        <v>228819.08703418309</v>
      </c>
      <c r="M12" s="4">
        <f>M5+M6+M8+M9</f>
        <v>266117.50405913807</v>
      </c>
      <c r="N12" s="4">
        <f>N5+N6+N8+N9</f>
        <v>274328.75413620827</v>
      </c>
      <c r="P12" s="32">
        <f t="shared" ref="P12:R12" si="5">P5+P6+P8+P9</f>
        <v>54582.722594858948</v>
      </c>
      <c r="Q12" s="32">
        <f t="shared" si="5"/>
        <v>37298.417024955022</v>
      </c>
      <c r="R12" s="32">
        <f t="shared" si="5"/>
        <v>8211.2500770701918</v>
      </c>
    </row>
    <row r="15" spans="2:18" x14ac:dyDescent="0.2">
      <c r="B15" t="s">
        <v>7</v>
      </c>
    </row>
    <row r="16" spans="2:18" x14ac:dyDescent="0.2">
      <c r="B16" t="s">
        <v>8</v>
      </c>
    </row>
    <row r="17" spans="2:2" x14ac:dyDescent="0.2">
      <c r="B17" s="61" t="s">
        <v>111</v>
      </c>
    </row>
    <row r="18" spans="2:2" x14ac:dyDescent="0.2">
      <c r="B18" s="61" t="s">
        <v>112</v>
      </c>
    </row>
    <row r="19" spans="2:2" x14ac:dyDescent="0.2">
      <c r="B19" s="61" t="s">
        <v>114</v>
      </c>
    </row>
    <row r="20" spans="2:2" x14ac:dyDescent="0.2">
      <c r="B20" s="61" t="s">
        <v>109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7C65-3058-4C4E-9A46-04718FAE9169}">
  <dimension ref="B2:R20"/>
  <sheetViews>
    <sheetView tabSelected="1" zoomScaleNormal="100" workbookViewId="0">
      <selection activeCell="J22" sqref="J22"/>
    </sheetView>
  </sheetViews>
  <sheetFormatPr baseColWidth="10" defaultColWidth="8.83203125" defaultRowHeight="15" x14ac:dyDescent="0.2"/>
  <cols>
    <col min="1" max="1" width="3.6640625" customWidth="1"/>
    <col min="2" max="2" width="34.5" customWidth="1"/>
    <col min="4" max="4" width="9.6640625" customWidth="1"/>
  </cols>
  <sheetData>
    <row r="2" spans="2:18" x14ac:dyDescent="0.2">
      <c r="D2" t="s">
        <v>90</v>
      </c>
      <c r="F2" t="s">
        <v>9</v>
      </c>
      <c r="K2" t="s">
        <v>10</v>
      </c>
      <c r="P2" t="s">
        <v>71</v>
      </c>
    </row>
    <row r="3" spans="2:18" x14ac:dyDescent="0.2">
      <c r="D3" t="s">
        <v>91</v>
      </c>
      <c r="F3">
        <v>2021</v>
      </c>
      <c r="G3">
        <v>2022</v>
      </c>
      <c r="H3">
        <v>2023</v>
      </c>
      <c r="I3">
        <v>2024</v>
      </c>
      <c r="K3">
        <v>2021</v>
      </c>
      <c r="L3">
        <v>2022</v>
      </c>
      <c r="M3">
        <v>2023</v>
      </c>
      <c r="N3">
        <v>2024</v>
      </c>
      <c r="P3" t="s">
        <v>72</v>
      </c>
      <c r="Q3" t="s">
        <v>73</v>
      </c>
      <c r="R3" t="s">
        <v>81</v>
      </c>
    </row>
    <row r="5" spans="2:18" x14ac:dyDescent="0.2">
      <c r="B5" t="s">
        <v>0</v>
      </c>
      <c r="D5" s="2">
        <v>2000000</v>
      </c>
      <c r="E5" t="s">
        <v>12</v>
      </c>
      <c r="F5" s="29">
        <f>Data!Z81/100</f>
        <v>1.4920238095238096E-2</v>
      </c>
      <c r="G5" s="29">
        <f>Data!Z82/100</f>
        <v>2.2166666666666668E-2</v>
      </c>
      <c r="H5" s="29">
        <f>Data!AA83/100</f>
        <v>4.3756384702866732E-2</v>
      </c>
      <c r="I5" s="29">
        <f>Data!AA84/100</f>
        <v>4.7503454133682885E-2</v>
      </c>
      <c r="K5" s="4">
        <f>D5*F5*0.7</f>
        <v>20888.333333333332</v>
      </c>
      <c r="L5" s="4">
        <f>$D5*G5*0.7</f>
        <v>31033.333333333332</v>
      </c>
      <c r="M5" s="4">
        <f>$D5*H5*0.7</f>
        <v>61258.93858401342</v>
      </c>
      <c r="N5" s="4">
        <f>$D5*I5*0.7</f>
        <v>66504.835787156029</v>
      </c>
      <c r="P5" s="32">
        <f>L5-K5</f>
        <v>10145</v>
      </c>
      <c r="Q5" s="32">
        <f t="shared" ref="Q5:R8" si="0">M5-L5</f>
        <v>30225.605250680088</v>
      </c>
      <c r="R5" s="32">
        <f t="shared" si="0"/>
        <v>5245.8972031426092</v>
      </c>
    </row>
    <row r="6" spans="2:18" x14ac:dyDescent="0.2">
      <c r="B6" t="s">
        <v>1</v>
      </c>
      <c r="D6" s="3">
        <v>5000</v>
      </c>
      <c r="E6" t="s">
        <v>11</v>
      </c>
      <c r="F6" s="52">
        <f>Data!$AY81</f>
        <v>2.3144368055555558</v>
      </c>
      <c r="G6" s="52">
        <f>Data!$AY82</f>
        <v>3.3397055555555557</v>
      </c>
      <c r="H6" s="52">
        <f>Data!$AY83</f>
        <v>2.4025961805555558</v>
      </c>
      <c r="I6" s="52">
        <f>Data!$AY84</f>
        <v>2.2824663715277778</v>
      </c>
      <c r="K6" s="4">
        <f>D6*F6</f>
        <v>11572.184027777779</v>
      </c>
      <c r="L6" s="4">
        <f t="shared" ref="L6:N9" si="1">$D6*G6</f>
        <v>16698.527777777777</v>
      </c>
      <c r="M6" s="4">
        <f t="shared" si="1"/>
        <v>12012.980902777779</v>
      </c>
      <c r="N6" s="4">
        <f t="shared" si="1"/>
        <v>11412.331857638888</v>
      </c>
      <c r="P6" s="32">
        <f t="shared" ref="P6:P8" si="2">L6-K6</f>
        <v>5126.3437499999982</v>
      </c>
      <c r="Q6" s="32">
        <f t="shared" si="0"/>
        <v>-4685.5468749999982</v>
      </c>
      <c r="R6" s="32">
        <f t="shared" si="0"/>
        <v>-600.64904513889087</v>
      </c>
    </row>
    <row r="7" spans="2:18" x14ac:dyDescent="0.2">
      <c r="B7" t="s">
        <v>2</v>
      </c>
      <c r="D7" s="3">
        <f>1200*0.6</f>
        <v>720</v>
      </c>
      <c r="E7" t="s">
        <v>13</v>
      </c>
      <c r="F7" s="30">
        <f>Data!$M81</f>
        <v>16.36560867895545</v>
      </c>
      <c r="G7" s="30">
        <f>Data!$M82</f>
        <v>20.532331349206348</v>
      </c>
      <c r="H7" s="30">
        <f>Data!$M83</f>
        <v>20.201860279057861</v>
      </c>
      <c r="I7" s="30">
        <f>Data!$M84</f>
        <v>19.393785867895545</v>
      </c>
      <c r="K7" s="4">
        <f>D7*F7</f>
        <v>11783.238248847923</v>
      </c>
      <c r="L7" s="4">
        <f t="shared" si="1"/>
        <v>14783.278571428571</v>
      </c>
      <c r="M7" s="4">
        <f t="shared" si="1"/>
        <v>14545.339400921661</v>
      </c>
      <c r="N7" s="4">
        <f t="shared" si="1"/>
        <v>13963.525824884793</v>
      </c>
      <c r="P7" s="32">
        <f t="shared" si="2"/>
        <v>3000.0403225806476</v>
      </c>
      <c r="Q7" s="32">
        <f t="shared" si="0"/>
        <v>-237.93917050691016</v>
      </c>
      <c r="R7" s="32">
        <f t="shared" si="0"/>
        <v>-581.81357603686774</v>
      </c>
    </row>
    <row r="8" spans="2:18" x14ac:dyDescent="0.2">
      <c r="B8" t="s">
        <v>64</v>
      </c>
      <c r="D8" s="3">
        <f>1200*0.6</f>
        <v>720</v>
      </c>
      <c r="E8" t="s">
        <v>13</v>
      </c>
      <c r="F8" s="30">
        <f>Data!$N81</f>
        <v>17.065034562211981</v>
      </c>
      <c r="G8" s="30">
        <f>Data!$N82</f>
        <v>24.449461725550435</v>
      </c>
      <c r="H8" s="30">
        <f>Data!$N83</f>
        <v>23.525525793650797</v>
      </c>
      <c r="I8" s="30">
        <f>Data!$N84</f>
        <v>22.584504761904764</v>
      </c>
      <c r="K8" s="4">
        <f>D8*F8</f>
        <v>12286.824884792626</v>
      </c>
      <c r="L8" s="4">
        <f t="shared" si="1"/>
        <v>17603.612442396312</v>
      </c>
      <c r="M8" s="4">
        <f t="shared" si="1"/>
        <v>16938.378571428573</v>
      </c>
      <c r="N8" s="4">
        <f t="shared" si="1"/>
        <v>16260.84342857143</v>
      </c>
      <c r="P8" s="32">
        <f t="shared" si="2"/>
        <v>5316.7875576036859</v>
      </c>
      <c r="Q8" s="32">
        <f t="shared" si="0"/>
        <v>-665.23387096773877</v>
      </c>
      <c r="R8" s="32">
        <f t="shared" si="0"/>
        <v>-677.535142857143</v>
      </c>
    </row>
    <row r="9" spans="2:18" x14ac:dyDescent="0.2">
      <c r="B9" t="s">
        <v>4</v>
      </c>
      <c r="D9" s="3">
        <f>2900*12</f>
        <v>34800</v>
      </c>
      <c r="E9" t="s">
        <v>12</v>
      </c>
      <c r="F9" s="48">
        <v>1</v>
      </c>
      <c r="G9" s="31">
        <f>F9*Data!$C82</f>
        <v>1.1824418253248716</v>
      </c>
      <c r="H9" s="31">
        <f>G9*Data!$AE83</f>
        <v>1.2560581385642247</v>
      </c>
      <c r="I9" s="31">
        <f>H9*Data!$AE84</f>
        <v>1.2853607456919438</v>
      </c>
      <c r="K9" s="4">
        <f>D9*F9</f>
        <v>34800</v>
      </c>
      <c r="L9" s="4">
        <f t="shared" si="1"/>
        <v>41148.975521305532</v>
      </c>
      <c r="M9" s="4">
        <f t="shared" si="1"/>
        <v>43710.823222035018</v>
      </c>
      <c r="N9" s="4">
        <f t="shared" si="1"/>
        <v>44730.553950079644</v>
      </c>
      <c r="P9" s="32">
        <f t="shared" ref="P9" si="3">L9-K9</f>
        <v>6348.9755213055323</v>
      </c>
      <c r="Q9" s="32">
        <f t="shared" ref="Q9:R9" si="4">M9-L9</f>
        <v>2561.847700729486</v>
      </c>
      <c r="R9" s="32">
        <f t="shared" si="4"/>
        <v>1019.7307280446257</v>
      </c>
    </row>
    <row r="10" spans="2:18" x14ac:dyDescent="0.2">
      <c r="B10" t="s">
        <v>92</v>
      </c>
      <c r="D10" s="2"/>
      <c r="F10" s="1"/>
      <c r="G10" s="53">
        <f>G9/F9</f>
        <v>1.1824418253248716</v>
      </c>
      <c r="H10" s="53">
        <f t="shared" ref="H10:I10" si="5">H9/G9</f>
        <v>1.0622578732100645</v>
      </c>
      <c r="I10" s="53">
        <f t="shared" si="5"/>
        <v>1.0233290213470647</v>
      </c>
      <c r="K10" s="4"/>
      <c r="L10" s="4"/>
      <c r="M10" s="4"/>
      <c r="N10" s="4"/>
    </row>
    <row r="11" spans="2:18" x14ac:dyDescent="0.2">
      <c r="B11" t="s">
        <v>5</v>
      </c>
      <c r="K11" s="4">
        <f>K5+K6+K7+K9</f>
        <v>79043.755609959029</v>
      </c>
      <c r="L11" s="4">
        <f>L5+L6+L7+L9</f>
        <v>103664.11520384521</v>
      </c>
      <c r="M11" s="4">
        <f>M5+M6+M7+M9</f>
        <v>131528.08210974786</v>
      </c>
      <c r="N11" s="4">
        <f>N5+N6+N7+N9</f>
        <v>136611.24741975934</v>
      </c>
      <c r="P11" s="32">
        <f t="shared" ref="P11:R11" si="6">P5+P6+P7+P9</f>
        <v>24620.359593886176</v>
      </c>
      <c r="Q11" s="32">
        <f t="shared" si="6"/>
        <v>27863.966905902667</v>
      </c>
      <c r="R11" s="32">
        <f t="shared" si="6"/>
        <v>5083.1653100114763</v>
      </c>
    </row>
    <row r="12" spans="2:18" x14ac:dyDescent="0.2">
      <c r="B12" t="s">
        <v>6</v>
      </c>
      <c r="K12" s="4">
        <f>K5+K6+K8+K9</f>
        <v>79547.342245903739</v>
      </c>
      <c r="L12" s="4">
        <f>L5+L6+L8+L9</f>
        <v>106484.44907481296</v>
      </c>
      <c r="M12" s="4">
        <f>M5+M6+M8+M9</f>
        <v>133921.1212802548</v>
      </c>
      <c r="N12" s="4">
        <f>N5+N6+N8+N9</f>
        <v>138908.56502344599</v>
      </c>
      <c r="P12" s="32">
        <f t="shared" ref="P12:R12" si="7">P5+P6+P8+P9</f>
        <v>26937.106828909215</v>
      </c>
      <c r="Q12" s="32">
        <f t="shared" si="7"/>
        <v>27436.672205441839</v>
      </c>
      <c r="R12" s="32">
        <f t="shared" si="7"/>
        <v>4987.4437431912011</v>
      </c>
    </row>
    <row r="15" spans="2:18" x14ac:dyDescent="0.2">
      <c r="B15" t="s">
        <v>14</v>
      </c>
    </row>
    <row r="16" spans="2:18" x14ac:dyDescent="0.2">
      <c r="B16" t="s">
        <v>8</v>
      </c>
    </row>
    <row r="17" spans="2:2" x14ac:dyDescent="0.2">
      <c r="B17" s="61" t="s">
        <v>108</v>
      </c>
    </row>
    <row r="18" spans="2:2" x14ac:dyDescent="0.2">
      <c r="B18" s="61" t="s">
        <v>113</v>
      </c>
    </row>
    <row r="19" spans="2:2" x14ac:dyDescent="0.2">
      <c r="B19" s="61" t="s">
        <v>114</v>
      </c>
    </row>
    <row r="20" spans="2:2" x14ac:dyDescent="0.2">
      <c r="B20" s="61" t="s">
        <v>110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45F38-40D6-4471-8E87-6F9E1D7DBA74}">
  <dimension ref="A1:BX96"/>
  <sheetViews>
    <sheetView zoomScale="80" zoomScaleNormal="80" workbookViewId="0">
      <pane xSplit="1" ySplit="4" topLeftCell="B59" activePane="bottomRight" state="frozen"/>
      <selection pane="topRight" activeCell="B1" sqref="B1"/>
      <selection pane="bottomLeft" activeCell="A5" sqref="A5"/>
      <selection pane="bottomRight" activeCell="C89" sqref="C89"/>
    </sheetView>
  </sheetViews>
  <sheetFormatPr baseColWidth="10" defaultColWidth="8.83203125" defaultRowHeight="15" x14ac:dyDescent="0.2"/>
  <cols>
    <col min="1" max="1" width="12.83203125" customWidth="1"/>
    <col min="2" max="6" width="7.6640625" customWidth="1"/>
    <col min="7" max="7" width="3.83203125" customWidth="1"/>
    <col min="8" max="8" width="7.6640625" customWidth="1"/>
    <col min="9" max="9" width="3.83203125" customWidth="1"/>
    <col min="10" max="11" width="7.6640625" customWidth="1"/>
    <col min="12" max="12" width="3.83203125" customWidth="1"/>
    <col min="13" max="14" width="7.6640625" customWidth="1"/>
    <col min="15" max="15" width="3.83203125" customWidth="1"/>
    <col min="16" max="19" width="7.6640625" customWidth="1"/>
    <col min="20" max="20" width="3.83203125" customWidth="1"/>
    <col min="21" max="24" width="7.6640625" customWidth="1"/>
    <col min="25" max="25" width="3.83203125" customWidth="1"/>
    <col min="26" max="27" width="5.5" customWidth="1"/>
    <col min="28" max="28" width="3.83203125" customWidth="1"/>
    <col min="29" max="31" width="7.6640625" style="41" customWidth="1"/>
    <col min="32" max="32" width="3.83203125" customWidth="1"/>
    <col min="33" max="35" width="7.6640625" style="5" customWidth="1"/>
    <col min="36" max="36" width="3.83203125" customWidth="1"/>
    <col min="37" max="39" width="7.6640625" style="17" customWidth="1"/>
    <col min="40" max="40" width="3.83203125" customWidth="1"/>
    <col min="41" max="45" width="7.6640625" style="25" customWidth="1"/>
    <col min="46" max="46" width="3.83203125" customWidth="1"/>
    <col min="47" max="51" width="7.6640625" style="25" customWidth="1"/>
    <col min="52" max="52" width="3.83203125" customWidth="1"/>
    <col min="53" max="55" width="7.6640625" style="5" customWidth="1"/>
    <col min="56" max="56" width="3.83203125" customWidth="1"/>
    <col min="57" max="59" width="7.6640625" style="17" customWidth="1"/>
    <col min="60" max="60" width="3.83203125" customWidth="1"/>
    <col min="61" max="62" width="7.6640625" style="14" customWidth="1"/>
    <col min="63" max="63" width="3.83203125" customWidth="1"/>
    <col min="64" max="67" width="7.6640625" style="12" customWidth="1"/>
    <col min="68" max="68" width="3.83203125" customWidth="1"/>
    <col min="69" max="72" width="7.6640625" style="12" customWidth="1"/>
    <col min="73" max="73" width="3.83203125" customWidth="1"/>
    <col min="74" max="76" width="7.6640625" style="7" customWidth="1"/>
    <col min="77" max="77" width="3.83203125" customWidth="1"/>
  </cols>
  <sheetData>
    <row r="1" spans="1:76" x14ac:dyDescent="0.2">
      <c r="A1" s="37"/>
      <c r="B1" s="37" t="s">
        <v>101</v>
      </c>
      <c r="C1" s="37"/>
      <c r="D1" s="37"/>
      <c r="E1" s="37"/>
      <c r="F1" s="37"/>
      <c r="G1" s="37"/>
      <c r="H1" s="37"/>
      <c r="I1" s="37"/>
      <c r="J1" s="37"/>
      <c r="K1" s="37"/>
      <c r="L1" s="37"/>
      <c r="M1" s="37" t="s">
        <v>20</v>
      </c>
      <c r="N1" s="37"/>
      <c r="O1" s="37"/>
      <c r="P1" s="37" t="s">
        <v>94</v>
      </c>
      <c r="Q1" s="37"/>
      <c r="R1" s="37"/>
      <c r="S1" s="37"/>
      <c r="T1" s="37"/>
      <c r="U1" s="37" t="s">
        <v>94</v>
      </c>
      <c r="V1" s="37"/>
      <c r="W1" s="37"/>
      <c r="X1" s="37"/>
      <c r="Y1" s="37"/>
      <c r="Z1" s="37" t="s">
        <v>95</v>
      </c>
      <c r="AA1" s="37"/>
      <c r="AB1" s="37"/>
      <c r="AC1" s="40" t="s">
        <v>96</v>
      </c>
      <c r="AD1" s="40"/>
      <c r="AE1" s="40"/>
      <c r="AG1" s="5" t="s">
        <v>53</v>
      </c>
      <c r="AI1" s="5" t="s">
        <v>55</v>
      </c>
      <c r="AK1" s="17" t="s">
        <v>54</v>
      </c>
      <c r="AM1" s="17" t="s">
        <v>56</v>
      </c>
      <c r="AO1" s="25" t="s">
        <v>59</v>
      </c>
      <c r="AU1" s="25" t="s">
        <v>60</v>
      </c>
      <c r="BA1" s="5" t="s">
        <v>53</v>
      </c>
      <c r="BC1" s="5" t="s">
        <v>55</v>
      </c>
      <c r="BE1" s="17" t="s">
        <v>54</v>
      </c>
      <c r="BG1" s="17" t="s">
        <v>56</v>
      </c>
    </row>
    <row r="2" spans="1:76" x14ac:dyDescent="0.2">
      <c r="A2" s="37"/>
      <c r="B2" s="37" t="s">
        <v>22</v>
      </c>
      <c r="C2" s="37" t="s">
        <v>74</v>
      </c>
      <c r="D2" s="37" t="s">
        <v>75</v>
      </c>
      <c r="E2" s="37" t="s">
        <v>23</v>
      </c>
      <c r="F2" s="37" t="s">
        <v>26</v>
      </c>
      <c r="G2" s="37"/>
      <c r="H2" s="37" t="s">
        <v>20</v>
      </c>
      <c r="I2" s="37"/>
      <c r="J2" s="37" t="s">
        <v>21</v>
      </c>
      <c r="K2" s="37"/>
      <c r="L2" s="37"/>
      <c r="M2" s="37" t="s">
        <v>27</v>
      </c>
      <c r="N2" s="37" t="s">
        <v>100</v>
      </c>
      <c r="O2" s="37"/>
      <c r="P2" s="37" t="s">
        <v>99</v>
      </c>
      <c r="Q2" s="37"/>
      <c r="R2" s="37"/>
      <c r="S2" s="37"/>
      <c r="T2" s="37"/>
      <c r="U2" s="37" t="s">
        <v>98</v>
      </c>
      <c r="V2" s="37"/>
      <c r="W2" s="37"/>
      <c r="X2" s="37"/>
      <c r="Y2" s="37"/>
      <c r="Z2" s="37" t="s">
        <v>67</v>
      </c>
      <c r="AA2" s="37"/>
      <c r="AB2" s="37"/>
      <c r="AC2" s="40" t="s">
        <v>97</v>
      </c>
      <c r="AD2" s="40" t="s">
        <v>87</v>
      </c>
      <c r="AE2" s="40" t="s">
        <v>88</v>
      </c>
      <c r="AG2" s="5" t="s">
        <v>24</v>
      </c>
      <c r="AH2" s="5" t="s">
        <v>47</v>
      </c>
      <c r="AI2" s="20" t="s">
        <v>46</v>
      </c>
      <c r="AK2" s="19" t="s">
        <v>44</v>
      </c>
      <c r="AL2" s="19" t="s">
        <v>45</v>
      </c>
      <c r="AM2" s="19"/>
      <c r="AU2" s="25" t="s">
        <v>61</v>
      </c>
      <c r="BA2" s="5" t="s">
        <v>24</v>
      </c>
      <c r="BB2" s="5" t="s">
        <v>47</v>
      </c>
      <c r="BC2" s="20" t="s">
        <v>46</v>
      </c>
      <c r="BE2" s="19" t="s">
        <v>44</v>
      </c>
      <c r="BF2" s="19" t="s">
        <v>45</v>
      </c>
      <c r="BG2" s="19"/>
      <c r="BI2" s="14" t="s">
        <v>21</v>
      </c>
      <c r="BL2" s="12" t="s">
        <v>43</v>
      </c>
      <c r="BQ2" s="12" t="s">
        <v>42</v>
      </c>
      <c r="BV2" s="7" t="s">
        <v>20</v>
      </c>
    </row>
    <row r="3" spans="1:76" x14ac:dyDescent="0.2">
      <c r="A3" s="42" t="s">
        <v>15</v>
      </c>
      <c r="B3" s="37"/>
      <c r="C3" s="37"/>
      <c r="D3" s="37"/>
      <c r="E3" s="37"/>
      <c r="F3" s="37"/>
      <c r="G3" s="37"/>
      <c r="H3" s="37"/>
      <c r="I3" s="37"/>
      <c r="J3" s="37" t="s">
        <v>24</v>
      </c>
      <c r="K3" s="37" t="s">
        <v>25</v>
      </c>
      <c r="L3" s="37"/>
      <c r="M3" s="37"/>
      <c r="N3" s="37"/>
      <c r="O3" s="37"/>
      <c r="P3" s="37">
        <v>1</v>
      </c>
      <c r="Q3" s="37">
        <v>2</v>
      </c>
      <c r="R3" s="37">
        <v>3</v>
      </c>
      <c r="S3" s="37">
        <v>4</v>
      </c>
      <c r="T3" s="37"/>
      <c r="U3" s="37">
        <v>1</v>
      </c>
      <c r="V3" s="37">
        <v>2</v>
      </c>
      <c r="W3" s="37">
        <v>3</v>
      </c>
      <c r="X3" s="37">
        <v>4</v>
      </c>
      <c r="Y3" s="37"/>
      <c r="Z3" s="37" t="s">
        <v>68</v>
      </c>
      <c r="AA3" s="37" t="s">
        <v>69</v>
      </c>
      <c r="AB3" s="37"/>
      <c r="AC3" s="37"/>
      <c r="AD3" s="37"/>
      <c r="AE3" s="37"/>
      <c r="AU3" s="25" t="s">
        <v>62</v>
      </c>
      <c r="BI3" s="14" t="s">
        <v>24</v>
      </c>
      <c r="BJ3" s="14" t="s">
        <v>25</v>
      </c>
      <c r="BL3" s="12" t="s">
        <v>39</v>
      </c>
      <c r="BM3" s="12" t="s">
        <v>36</v>
      </c>
      <c r="BN3" s="12" t="s">
        <v>37</v>
      </c>
      <c r="BO3" s="12" t="s">
        <v>38</v>
      </c>
      <c r="BQ3" s="12" t="s">
        <v>39</v>
      </c>
      <c r="BR3" s="12" t="s">
        <v>36</v>
      </c>
      <c r="BS3" s="12" t="s">
        <v>37</v>
      </c>
      <c r="BT3" s="12" t="s">
        <v>38</v>
      </c>
      <c r="BV3" s="7" t="s">
        <v>93</v>
      </c>
      <c r="BW3" s="7" t="s">
        <v>27</v>
      </c>
      <c r="BX3" s="7" t="s">
        <v>3</v>
      </c>
    </row>
    <row r="4" spans="1:76" x14ac:dyDescent="0.2">
      <c r="A4" s="37"/>
      <c r="B4" s="37" t="s">
        <v>76</v>
      </c>
      <c r="C4" s="37" t="s">
        <v>70</v>
      </c>
      <c r="D4" s="37" t="s">
        <v>77</v>
      </c>
      <c r="E4" s="37" t="s">
        <v>78</v>
      </c>
      <c r="F4" s="37" t="s">
        <v>79</v>
      </c>
      <c r="G4" s="37"/>
      <c r="H4" s="37" t="s">
        <v>16</v>
      </c>
      <c r="I4" s="37"/>
      <c r="J4" s="37" t="s">
        <v>80</v>
      </c>
      <c r="K4" s="37" t="s">
        <v>17</v>
      </c>
      <c r="L4" s="37"/>
      <c r="M4" s="37" t="s">
        <v>18</v>
      </c>
      <c r="N4" s="37" t="s">
        <v>19</v>
      </c>
      <c r="O4" s="37"/>
      <c r="P4" s="37" t="s">
        <v>28</v>
      </c>
      <c r="Q4" s="37" t="s">
        <v>29</v>
      </c>
      <c r="R4" s="37" t="s">
        <v>30</v>
      </c>
      <c r="S4" s="37" t="s">
        <v>31</v>
      </c>
      <c r="T4" s="37"/>
      <c r="U4" s="37" t="s">
        <v>32</v>
      </c>
      <c r="V4" s="37" t="s">
        <v>33</v>
      </c>
      <c r="W4" s="37" t="s">
        <v>34</v>
      </c>
      <c r="X4" s="37" t="s">
        <v>35</v>
      </c>
      <c r="Y4" s="37"/>
      <c r="Z4" s="37" t="s">
        <v>65</v>
      </c>
      <c r="AA4" s="37" t="s">
        <v>66</v>
      </c>
      <c r="AB4" s="37"/>
      <c r="AC4" s="40" t="s">
        <v>89</v>
      </c>
      <c r="AD4" s="40" t="s">
        <v>85</v>
      </c>
      <c r="AE4" s="40" t="s">
        <v>86</v>
      </c>
      <c r="AO4" s="25">
        <v>1</v>
      </c>
      <c r="AP4" s="25">
        <v>2</v>
      </c>
      <c r="AQ4" s="25">
        <v>3</v>
      </c>
      <c r="AR4" s="25">
        <v>4</v>
      </c>
      <c r="AU4" s="25" t="s">
        <v>63</v>
      </c>
    </row>
    <row r="5" spans="1:76" hidden="1" x14ac:dyDescent="0.2">
      <c r="A5" s="38">
        <v>43466</v>
      </c>
      <c r="B5" s="10">
        <v>254.65046000000001</v>
      </c>
      <c r="C5" s="10">
        <v>312.87</v>
      </c>
      <c r="D5" s="10">
        <v>320.23881</v>
      </c>
      <c r="E5" s="10">
        <v>415.18702999999999</v>
      </c>
      <c r="F5" s="10">
        <v>626.54440999999997</v>
      </c>
      <c r="G5" s="10"/>
      <c r="H5" s="10">
        <v>541.88914</v>
      </c>
      <c r="I5" s="10"/>
      <c r="J5" s="10">
        <v>746.33200999999997</v>
      </c>
      <c r="K5" s="10">
        <v>788.89</v>
      </c>
      <c r="L5" s="11"/>
      <c r="M5" s="11">
        <v>14.648064516129031</v>
      </c>
      <c r="N5" s="11">
        <v>15.323870967741936</v>
      </c>
      <c r="P5" s="11">
        <v>0.85980000000000001</v>
      </c>
      <c r="Q5" s="11">
        <v>0.85719999999999996</v>
      </c>
      <c r="R5" s="11">
        <v>0.86959999999999993</v>
      </c>
      <c r="S5" s="11">
        <v>0.87680000000000013</v>
      </c>
      <c r="U5" s="11">
        <v>1.0193000000000001</v>
      </c>
      <c r="V5" s="11">
        <v>1.0207999999999999</v>
      </c>
      <c r="W5" s="11">
        <v>1.0305</v>
      </c>
      <c r="X5" s="11">
        <v>1.0424</v>
      </c>
      <c r="Z5" s="28">
        <v>1.5814285714285714</v>
      </c>
      <c r="AA5" s="28">
        <v>1.5771999999999999</v>
      </c>
      <c r="AC5" s="41">
        <v>196.71306690615177</v>
      </c>
      <c r="AD5" s="41">
        <v>215.09</v>
      </c>
      <c r="AE5" s="41">
        <v>201.63</v>
      </c>
      <c r="AG5" s="16">
        <f t="shared" ref="AG5:AG52" si="0">AVERAGE(P5:S5)</f>
        <v>0.86585000000000001</v>
      </c>
      <c r="AH5" s="16">
        <f t="shared" ref="AH5:AH52" si="1">AVERAGE(U5:X5)</f>
        <v>1.0282499999999999</v>
      </c>
      <c r="AI5" s="16"/>
      <c r="AK5" s="18">
        <f>AVERAGE(R5-AVERAGE(P5:Q5),W5-AVERAGE(U5:V5))</f>
        <v>1.0774999999999979E-2</v>
      </c>
      <c r="AL5" s="18">
        <f>AVERAGE(S5-AVERAGE(P5:Q5),X5-AVERAGE(U5:V5))</f>
        <v>2.0325000000000093E-2</v>
      </c>
      <c r="AM5" s="18"/>
      <c r="AO5" s="26">
        <f t="shared" ref="AO5:AO16" si="2">(0.4+0.35+P5)*1.25</f>
        <v>2.0122499999999999</v>
      </c>
      <c r="AP5" s="26">
        <f t="shared" ref="AP5:AP16" si="3">(0.4+0.35+Q5)*1.25</f>
        <v>2.0089999999999999</v>
      </c>
      <c r="AQ5" s="26">
        <f t="shared" ref="AQ5:AQ16" si="4">(0.4+0.35+R5)*1.25</f>
        <v>2.0244999999999997</v>
      </c>
      <c r="AR5" s="26">
        <f t="shared" ref="AR5:AR16" si="5">(0.4+0.35+S5)*1.25</f>
        <v>2.0335000000000001</v>
      </c>
      <c r="AS5" s="26"/>
      <c r="AT5" s="6"/>
      <c r="AU5" s="26">
        <f t="shared" ref="AU5:AU16" si="6">(0.4+0.35+U5)*1.25</f>
        <v>2.2116250000000002</v>
      </c>
      <c r="AV5" s="26">
        <f t="shared" ref="AV5:AV16" si="7">(0.4+0.35+V5)*1.25</f>
        <v>2.2134999999999998</v>
      </c>
      <c r="AW5" s="26">
        <f t="shared" ref="AW5:AW16" si="8">(0.4+0.35+W5)*1.25</f>
        <v>2.225625</v>
      </c>
      <c r="AX5" s="26">
        <f t="shared" ref="AX5:AX16" si="9">(0.4+0.35+X5)*1.25</f>
        <v>2.2404999999999999</v>
      </c>
      <c r="AY5" s="26"/>
      <c r="BA5" s="24">
        <f t="shared" ref="BA5:BA52" si="10">AVERAGE(AO5:AR5)</f>
        <v>2.0198125</v>
      </c>
      <c r="BB5" s="24">
        <f t="shared" ref="BB5:BB52" si="11">AVERAGE(AU5:AX5)</f>
        <v>2.2228124999999999</v>
      </c>
      <c r="BC5" s="16"/>
      <c r="BE5" s="22">
        <f>AVERAGE(AQ5-AVERAGE(AO5:AP5),AW5-AVERAGE(AU5:AV5))</f>
        <v>1.3468749999999918E-2</v>
      </c>
      <c r="BF5" s="22">
        <f>AVERAGE(AR5-AVERAGE(AO5:AP5),AX5-AVERAGE(AU5:AV5))</f>
        <v>2.5406250000000075E-2</v>
      </c>
      <c r="BG5" s="18"/>
    </row>
    <row r="6" spans="1:76" hidden="1" x14ac:dyDescent="0.2">
      <c r="A6" s="38">
        <v>43497</v>
      </c>
      <c r="B6" s="10">
        <v>257.60167999999999</v>
      </c>
      <c r="C6" s="10">
        <v>316.85000000000002</v>
      </c>
      <c r="D6" s="10">
        <v>323.88018</v>
      </c>
      <c r="E6" s="10">
        <v>415.39929999999998</v>
      </c>
      <c r="F6" s="10">
        <v>625.27485999999999</v>
      </c>
      <c r="G6" s="10"/>
      <c r="H6" s="10">
        <v>556.90486999999996</v>
      </c>
      <c r="I6" s="10"/>
      <c r="J6" s="10">
        <v>729.37956999999994</v>
      </c>
      <c r="K6" s="10">
        <v>763.9</v>
      </c>
      <c r="L6" s="11"/>
      <c r="M6" s="11">
        <v>15.065</v>
      </c>
      <c r="N6" s="11">
        <v>15.907857142857143</v>
      </c>
      <c r="P6" s="11">
        <v>0.75750000000000006</v>
      </c>
      <c r="Q6" s="11">
        <v>0.75640000000000007</v>
      </c>
      <c r="R6" s="11">
        <v>0.75950000000000006</v>
      </c>
      <c r="S6" s="11">
        <v>0.7723000000000001</v>
      </c>
      <c r="U6" s="11">
        <v>0.93069999999999997</v>
      </c>
      <c r="V6" s="11">
        <v>0.93020000000000003</v>
      </c>
      <c r="W6" s="11">
        <v>0.93220000000000003</v>
      </c>
      <c r="X6" s="11">
        <v>0.94819999999999993</v>
      </c>
      <c r="Z6" s="28">
        <v>1.6042857142857143</v>
      </c>
      <c r="AA6" s="28">
        <v>1.5803</v>
      </c>
      <c r="AC6" s="41">
        <v>198.18590031432419</v>
      </c>
      <c r="AD6" s="41">
        <v>216.56</v>
      </c>
      <c r="AE6" s="41">
        <v>203.21</v>
      </c>
      <c r="AG6" s="16">
        <f t="shared" si="0"/>
        <v>0.76142500000000002</v>
      </c>
      <c r="AH6" s="16">
        <f t="shared" si="1"/>
        <v>0.93532499999999996</v>
      </c>
      <c r="AI6" s="16"/>
      <c r="AK6" s="18">
        <f t="shared" ref="AK6:AK52" si="12">AVERAGE(R6-AVERAGE(P6:Q6),W6-AVERAGE(U6:V6))</f>
        <v>2.1500000000000408E-3</v>
      </c>
      <c r="AL6" s="18">
        <f t="shared" ref="AL6:AL52" si="13">AVERAGE(S6-AVERAGE(P6:Q6),X6-AVERAGE(U6:V6))</f>
        <v>1.6550000000000009E-2</v>
      </c>
      <c r="AM6" s="18"/>
      <c r="AO6" s="26">
        <f t="shared" si="2"/>
        <v>1.8843750000000001</v>
      </c>
      <c r="AP6" s="26">
        <f t="shared" si="3"/>
        <v>1.8830000000000002</v>
      </c>
      <c r="AQ6" s="26">
        <f t="shared" si="4"/>
        <v>1.8868750000000001</v>
      </c>
      <c r="AR6" s="26">
        <f t="shared" si="5"/>
        <v>1.9028749999999999</v>
      </c>
      <c r="AS6" s="26"/>
      <c r="AT6" s="6"/>
      <c r="AU6" s="26">
        <f t="shared" si="6"/>
        <v>2.1008749999999998</v>
      </c>
      <c r="AV6" s="26">
        <f t="shared" si="7"/>
        <v>2.10025</v>
      </c>
      <c r="AW6" s="26">
        <f t="shared" si="8"/>
        <v>2.1027499999999999</v>
      </c>
      <c r="AX6" s="26">
        <f t="shared" si="9"/>
        <v>2.1227499999999999</v>
      </c>
      <c r="AY6" s="26"/>
      <c r="BA6" s="24">
        <f t="shared" si="10"/>
        <v>1.88928125</v>
      </c>
      <c r="BB6" s="24">
        <f t="shared" si="11"/>
        <v>2.1066562499999999</v>
      </c>
      <c r="BC6" s="16"/>
      <c r="BE6" s="22">
        <f t="shared" ref="BE6:BE52" si="14">AVERAGE(AQ6-AVERAGE(AO6:AP6),AW6-AVERAGE(AU6:AV6))</f>
        <v>2.6875000000000648E-3</v>
      </c>
      <c r="BF6" s="22">
        <f t="shared" ref="BF6:BF52" si="15">AVERAGE(AR6-AVERAGE(AO6:AP6),AX6-AVERAGE(AU6:AV6))</f>
        <v>2.068749999999997E-2</v>
      </c>
      <c r="BG6" s="18"/>
    </row>
    <row r="7" spans="1:76" hidden="1" x14ac:dyDescent="0.2">
      <c r="A7" s="38">
        <v>43525</v>
      </c>
      <c r="B7" s="10">
        <v>259.22363000000001</v>
      </c>
      <c r="C7" s="10">
        <v>319.14</v>
      </c>
      <c r="D7" s="10">
        <v>325.86937</v>
      </c>
      <c r="E7" s="10">
        <v>414.49448000000001</v>
      </c>
      <c r="F7" s="10">
        <v>624.13897999999995</v>
      </c>
      <c r="G7" s="10"/>
      <c r="H7" s="10">
        <v>571.87361999999996</v>
      </c>
      <c r="I7" s="10"/>
      <c r="J7" s="10">
        <v>713.04130999999995</v>
      </c>
      <c r="K7" s="10">
        <v>741.75</v>
      </c>
      <c r="L7" s="11"/>
      <c r="M7" s="11">
        <v>15.601290322580645</v>
      </c>
      <c r="N7" s="11">
        <v>16.096451612903227</v>
      </c>
      <c r="P7" s="11">
        <v>0.66920000000000002</v>
      </c>
      <c r="Q7" s="11">
        <v>0.66959999999999997</v>
      </c>
      <c r="R7" s="11">
        <v>0.67230000000000001</v>
      </c>
      <c r="S7" s="11">
        <v>0.68110000000000004</v>
      </c>
      <c r="U7" s="11">
        <v>0.84730000000000005</v>
      </c>
      <c r="V7" s="11">
        <v>0.84670000000000001</v>
      </c>
      <c r="W7" s="11">
        <v>0.84819999999999995</v>
      </c>
      <c r="X7" s="11">
        <v>0.8609</v>
      </c>
      <c r="Z7" s="28">
        <v>1.5842857142857143</v>
      </c>
      <c r="AA7" s="28">
        <v>1.5595000000000001</v>
      </c>
      <c r="AC7" s="41">
        <v>198.64690914533753</v>
      </c>
      <c r="AD7" s="41">
        <v>216.96</v>
      </c>
      <c r="AE7" s="41">
        <v>203.72</v>
      </c>
      <c r="AG7" s="16">
        <f t="shared" si="0"/>
        <v>0.67304999999999993</v>
      </c>
      <c r="AH7" s="16">
        <f t="shared" si="1"/>
        <v>0.85077499999999995</v>
      </c>
      <c r="AI7" s="16"/>
      <c r="AK7" s="18">
        <f t="shared" si="12"/>
        <v>2.0499999999999963E-3</v>
      </c>
      <c r="AL7" s="18">
        <f t="shared" si="13"/>
        <v>1.2800000000000034E-2</v>
      </c>
      <c r="AM7" s="18"/>
      <c r="AO7" s="26">
        <f t="shared" si="2"/>
        <v>1.774</v>
      </c>
      <c r="AP7" s="26">
        <f t="shared" si="3"/>
        <v>1.7745</v>
      </c>
      <c r="AQ7" s="26">
        <f t="shared" si="4"/>
        <v>1.7778749999999999</v>
      </c>
      <c r="AR7" s="26">
        <f t="shared" si="5"/>
        <v>1.788875</v>
      </c>
      <c r="AS7" s="26"/>
      <c r="AT7" s="6"/>
      <c r="AU7" s="26">
        <f t="shared" si="6"/>
        <v>1.9966250000000003</v>
      </c>
      <c r="AV7" s="26">
        <f t="shared" si="7"/>
        <v>1.9958750000000001</v>
      </c>
      <c r="AW7" s="26">
        <f t="shared" si="8"/>
        <v>1.9977499999999999</v>
      </c>
      <c r="AX7" s="26">
        <f t="shared" si="9"/>
        <v>2.0136250000000002</v>
      </c>
      <c r="AY7" s="26"/>
      <c r="BA7" s="24">
        <f t="shared" si="10"/>
        <v>1.7788124999999999</v>
      </c>
      <c r="BB7" s="24">
        <f t="shared" si="11"/>
        <v>2.0009687500000002</v>
      </c>
      <c r="BC7" s="16"/>
      <c r="BE7" s="22">
        <f t="shared" si="14"/>
        <v>2.562499999999801E-3</v>
      </c>
      <c r="BF7" s="22">
        <f t="shared" si="15"/>
        <v>1.6000000000000014E-2</v>
      </c>
      <c r="BG7" s="18"/>
    </row>
    <row r="8" spans="1:76" hidden="1" x14ac:dyDescent="0.2">
      <c r="A8" s="38">
        <v>43556</v>
      </c>
      <c r="B8" s="10">
        <v>260.28829000000002</v>
      </c>
      <c r="C8" s="10">
        <v>318.62</v>
      </c>
      <c r="D8" s="10">
        <v>325.47287999999998</v>
      </c>
      <c r="E8" s="10">
        <v>414.97827000000001</v>
      </c>
      <c r="F8" s="10">
        <v>625.86127999999997</v>
      </c>
      <c r="G8" s="10"/>
      <c r="H8" s="10">
        <v>603.17574999999999</v>
      </c>
      <c r="I8" s="10"/>
      <c r="J8" s="10">
        <v>698.13043000000005</v>
      </c>
      <c r="K8" s="10">
        <v>740.35</v>
      </c>
      <c r="L8" s="11"/>
      <c r="M8" s="11">
        <v>16.478333333333335</v>
      </c>
      <c r="N8" s="11">
        <v>16.286666666666669</v>
      </c>
      <c r="P8" s="11">
        <v>0.64859999999999995</v>
      </c>
      <c r="Q8" s="11">
        <v>0.64900000000000002</v>
      </c>
      <c r="R8" s="11">
        <v>0.65090000000000003</v>
      </c>
      <c r="S8" s="11">
        <v>0.66159999999999997</v>
      </c>
      <c r="U8" s="11">
        <v>0.82799999999999996</v>
      </c>
      <c r="V8" s="11">
        <v>0.82760000000000011</v>
      </c>
      <c r="W8" s="11">
        <v>0.82750000000000001</v>
      </c>
      <c r="X8" s="11">
        <v>0.84319999999999995</v>
      </c>
      <c r="Z8" s="28">
        <v>1.5728571428571432</v>
      </c>
      <c r="AA8" s="28">
        <v>1.5448</v>
      </c>
      <c r="AC8" s="41">
        <v>200.03592276605298</v>
      </c>
      <c r="AD8" s="41">
        <v>218.36</v>
      </c>
      <c r="AE8" s="41">
        <v>205</v>
      </c>
      <c r="AG8" s="16">
        <f t="shared" si="0"/>
        <v>0.65252500000000002</v>
      </c>
      <c r="AH8" s="16">
        <f t="shared" si="1"/>
        <v>0.83157500000000006</v>
      </c>
      <c r="AI8" s="16"/>
      <c r="AK8" s="18">
        <f t="shared" si="12"/>
        <v>8.9999999999995639E-4</v>
      </c>
      <c r="AL8" s="18">
        <f t="shared" si="13"/>
        <v>1.409999999999989E-2</v>
      </c>
      <c r="AM8" s="18"/>
      <c r="AO8" s="26">
        <f t="shared" si="2"/>
        <v>1.7482500000000001</v>
      </c>
      <c r="AP8" s="26">
        <f t="shared" si="3"/>
        <v>1.74875</v>
      </c>
      <c r="AQ8" s="26">
        <f t="shared" si="4"/>
        <v>1.751125</v>
      </c>
      <c r="AR8" s="26">
        <f t="shared" si="5"/>
        <v>1.7645</v>
      </c>
      <c r="AS8" s="26"/>
      <c r="AT8" s="6"/>
      <c r="AU8" s="26">
        <f t="shared" si="6"/>
        <v>1.9724999999999997</v>
      </c>
      <c r="AV8" s="26">
        <f t="shared" si="7"/>
        <v>1.9720000000000002</v>
      </c>
      <c r="AW8" s="26">
        <f t="shared" si="8"/>
        <v>1.9718750000000003</v>
      </c>
      <c r="AX8" s="26">
        <f t="shared" si="9"/>
        <v>1.9914999999999998</v>
      </c>
      <c r="AY8" s="26"/>
      <c r="BA8" s="24">
        <f t="shared" si="10"/>
        <v>1.75315625</v>
      </c>
      <c r="BB8" s="24">
        <f t="shared" si="11"/>
        <v>1.9769687500000002</v>
      </c>
      <c r="BC8" s="16"/>
      <c r="BE8" s="22">
        <f t="shared" si="14"/>
        <v>1.1250000000002647E-3</v>
      </c>
      <c r="BF8" s="22">
        <f t="shared" si="15"/>
        <v>1.7625000000000002E-2</v>
      </c>
      <c r="BG8" s="18"/>
    </row>
    <row r="9" spans="1:76" hidden="1" x14ac:dyDescent="0.2">
      <c r="A9" s="38">
        <v>43586</v>
      </c>
      <c r="B9" s="10">
        <v>261.94742000000002</v>
      </c>
      <c r="C9" s="10">
        <v>318.87</v>
      </c>
      <c r="D9" s="10">
        <v>325.00015999999999</v>
      </c>
      <c r="E9" s="10">
        <v>414.27023000000003</v>
      </c>
      <c r="F9" s="10">
        <v>626.68043</v>
      </c>
      <c r="G9" s="10"/>
      <c r="H9" s="10">
        <v>615.53319999999997</v>
      </c>
      <c r="I9" s="10"/>
      <c r="J9" s="10">
        <v>684.29633000000001</v>
      </c>
      <c r="K9" s="10">
        <v>743.71</v>
      </c>
      <c r="L9" s="11"/>
      <c r="M9" s="11">
        <v>16.89</v>
      </c>
      <c r="N9" s="11">
        <v>16.593225806451613</v>
      </c>
      <c r="P9" s="11">
        <v>0.63624999999999998</v>
      </c>
      <c r="Q9" s="11">
        <v>0.63587000000000005</v>
      </c>
      <c r="R9" s="11">
        <v>0.63569000000000009</v>
      </c>
      <c r="S9" s="11">
        <v>0.64781999999999995</v>
      </c>
      <c r="U9" s="11">
        <v>0.81015000000000004</v>
      </c>
      <c r="V9" s="11">
        <v>0.81019000000000008</v>
      </c>
      <c r="W9" s="11">
        <v>0.81069000000000002</v>
      </c>
      <c r="X9" s="11">
        <v>0.82500000000000007</v>
      </c>
      <c r="Z9" s="28">
        <v>1.5642857142857143</v>
      </c>
      <c r="AA9" s="28">
        <v>1.5456000000000001</v>
      </c>
      <c r="AC9" s="41">
        <v>200.53884149079479</v>
      </c>
      <c r="AD9" s="41">
        <v>218.94</v>
      </c>
      <c r="AE9" s="41">
        <v>205.61</v>
      </c>
      <c r="AG9" s="16">
        <f t="shared" si="0"/>
        <v>0.63890750000000007</v>
      </c>
      <c r="AH9" s="16">
        <f t="shared" si="1"/>
        <v>0.81400750000000011</v>
      </c>
      <c r="AI9" s="16"/>
      <c r="AK9" s="18">
        <f t="shared" si="12"/>
        <v>7.499999999999174E-5</v>
      </c>
      <c r="AL9" s="18">
        <f t="shared" si="13"/>
        <v>1.3294999999999946E-2</v>
      </c>
      <c r="AM9" s="18"/>
      <c r="AO9" s="26">
        <f t="shared" si="2"/>
        <v>1.7328125000000001</v>
      </c>
      <c r="AP9" s="26">
        <f t="shared" si="3"/>
        <v>1.7323375000000003</v>
      </c>
      <c r="AQ9" s="26">
        <f t="shared" si="4"/>
        <v>1.7321125000000002</v>
      </c>
      <c r="AR9" s="26">
        <f t="shared" si="5"/>
        <v>1.7472749999999997</v>
      </c>
      <c r="AS9" s="26"/>
      <c r="AT9" s="6"/>
      <c r="AU9" s="26">
        <f t="shared" si="6"/>
        <v>1.9501875000000002</v>
      </c>
      <c r="AV9" s="26">
        <f t="shared" si="7"/>
        <v>1.9502375000000001</v>
      </c>
      <c r="AW9" s="26">
        <f t="shared" si="8"/>
        <v>1.9508625000000002</v>
      </c>
      <c r="AX9" s="26">
        <f t="shared" si="9"/>
        <v>1.9687500000000002</v>
      </c>
      <c r="AY9" s="26"/>
      <c r="BA9" s="24">
        <f t="shared" si="10"/>
        <v>1.7361343750000002</v>
      </c>
      <c r="BB9" s="24">
        <f t="shared" si="11"/>
        <v>1.9550093750000002</v>
      </c>
      <c r="BC9" s="16"/>
      <c r="BE9" s="22">
        <f t="shared" si="14"/>
        <v>9.3750000000003553E-5</v>
      </c>
      <c r="BF9" s="22">
        <f t="shared" si="15"/>
        <v>1.6618749999999793E-2</v>
      </c>
      <c r="BG9" s="18"/>
    </row>
    <row r="10" spans="1:76" hidden="1" x14ac:dyDescent="0.2">
      <c r="A10" s="38">
        <v>43617</v>
      </c>
      <c r="B10" s="10">
        <v>259.71249999999998</v>
      </c>
      <c r="C10" s="10">
        <v>319.20999999999998</v>
      </c>
      <c r="D10" s="10">
        <v>325.70972999999998</v>
      </c>
      <c r="E10" s="10">
        <v>410.49578000000002</v>
      </c>
      <c r="F10" s="10">
        <v>624.62458000000004</v>
      </c>
      <c r="G10" s="10"/>
      <c r="H10" s="10">
        <v>584.06744000000003</v>
      </c>
      <c r="I10" s="10"/>
      <c r="J10" s="10">
        <v>650.47366</v>
      </c>
      <c r="K10" s="10">
        <v>715.15</v>
      </c>
      <c r="L10" s="11"/>
      <c r="M10" s="11">
        <v>15.976666666666665</v>
      </c>
      <c r="N10" s="11">
        <v>15.848333333333333</v>
      </c>
      <c r="P10" s="11">
        <v>0.45235000000000003</v>
      </c>
      <c r="Q10" s="11">
        <v>0.45302999999999999</v>
      </c>
      <c r="R10" s="11">
        <v>0.45543</v>
      </c>
      <c r="S10" s="11">
        <v>0.50484000000000007</v>
      </c>
      <c r="U10" s="11">
        <v>0.62633000000000005</v>
      </c>
      <c r="V10" s="11">
        <v>0.62677000000000005</v>
      </c>
      <c r="W10" s="11">
        <v>0.62953999999999999</v>
      </c>
      <c r="X10" s="11">
        <v>0.67949999999999999</v>
      </c>
      <c r="Z10" s="28">
        <v>1.5714285714285714</v>
      </c>
      <c r="AA10" s="28">
        <v>1.5422</v>
      </c>
      <c r="AC10" s="41">
        <v>200.25145936237089</v>
      </c>
      <c r="AD10" s="41">
        <v>218.66</v>
      </c>
      <c r="AE10" s="41">
        <v>206.2</v>
      </c>
      <c r="AG10" s="16">
        <f t="shared" si="0"/>
        <v>0.46641250000000001</v>
      </c>
      <c r="AH10" s="16">
        <f t="shared" si="1"/>
        <v>0.64053500000000008</v>
      </c>
      <c r="AI10" s="16"/>
      <c r="AK10" s="18">
        <f t="shared" si="12"/>
        <v>2.8649999999999509E-3</v>
      </c>
      <c r="AL10" s="18">
        <f t="shared" si="13"/>
        <v>5.2549999999999986E-2</v>
      </c>
      <c r="AM10" s="18"/>
      <c r="AO10" s="26">
        <f t="shared" si="2"/>
        <v>1.5029375</v>
      </c>
      <c r="AP10" s="26">
        <f t="shared" si="3"/>
        <v>1.5037875000000001</v>
      </c>
      <c r="AQ10" s="26">
        <f t="shared" si="4"/>
        <v>1.5067874999999999</v>
      </c>
      <c r="AR10" s="26">
        <f t="shared" si="5"/>
        <v>1.5685500000000001</v>
      </c>
      <c r="AS10" s="26"/>
      <c r="AT10" s="6"/>
      <c r="AU10" s="26">
        <f t="shared" si="6"/>
        <v>1.7204125000000001</v>
      </c>
      <c r="AV10" s="26">
        <f t="shared" si="7"/>
        <v>1.7209625000000002</v>
      </c>
      <c r="AW10" s="26">
        <f t="shared" si="8"/>
        <v>1.7244250000000001</v>
      </c>
      <c r="AX10" s="26">
        <f t="shared" si="9"/>
        <v>1.786875</v>
      </c>
      <c r="AY10" s="26"/>
      <c r="BA10" s="24">
        <f t="shared" si="10"/>
        <v>1.520515625</v>
      </c>
      <c r="BB10" s="24">
        <f t="shared" si="11"/>
        <v>1.7381687500000003</v>
      </c>
      <c r="BC10" s="16"/>
      <c r="BE10" s="22">
        <f t="shared" si="14"/>
        <v>3.5812499999998693E-3</v>
      </c>
      <c r="BF10" s="22">
        <f t="shared" si="15"/>
        <v>6.5687499999999899E-2</v>
      </c>
      <c r="BG10" s="18"/>
    </row>
    <row r="11" spans="1:76" hidden="1" x14ac:dyDescent="0.2">
      <c r="A11" s="38">
        <v>43647</v>
      </c>
      <c r="B11" s="10">
        <v>258.95132000000001</v>
      </c>
      <c r="C11" s="10">
        <v>325.89</v>
      </c>
      <c r="D11" s="10">
        <v>332.24838</v>
      </c>
      <c r="E11" s="10">
        <v>413.92908999999997</v>
      </c>
      <c r="F11" s="10">
        <v>628.03048000000001</v>
      </c>
      <c r="G11" s="10"/>
      <c r="H11" s="10">
        <v>586.82770000000005</v>
      </c>
      <c r="I11" s="10"/>
      <c r="J11" s="10">
        <v>686.24312999999995</v>
      </c>
      <c r="K11" s="10">
        <v>749.64</v>
      </c>
      <c r="L11" s="11"/>
      <c r="M11" s="11">
        <v>15.976774193548389</v>
      </c>
      <c r="N11" s="11">
        <v>15.928387096774193</v>
      </c>
      <c r="P11" s="11">
        <v>0.57429000000000008</v>
      </c>
      <c r="Q11" s="11">
        <v>0.57433000000000001</v>
      </c>
      <c r="R11" s="11">
        <v>0.57627000000000006</v>
      </c>
      <c r="S11" s="11">
        <v>0.61034999999999995</v>
      </c>
      <c r="U11" s="11">
        <v>0.74553000000000003</v>
      </c>
      <c r="V11" s="11">
        <v>0.74659000000000009</v>
      </c>
      <c r="W11" s="11">
        <v>0.74667000000000006</v>
      </c>
      <c r="X11" s="11">
        <v>0.78656000000000004</v>
      </c>
      <c r="Z11" s="28">
        <v>1.5742857142857143</v>
      </c>
      <c r="AA11" s="28">
        <v>1.5463</v>
      </c>
      <c r="AC11" s="41">
        <v>201.04774734321208</v>
      </c>
      <c r="AD11" s="41">
        <v>219.56</v>
      </c>
      <c r="AE11" s="41">
        <v>206.6</v>
      </c>
      <c r="AG11" s="16">
        <f t="shared" si="0"/>
        <v>0.58381000000000005</v>
      </c>
      <c r="AH11" s="16">
        <f t="shared" si="1"/>
        <v>0.75633750000000011</v>
      </c>
      <c r="AI11" s="16"/>
      <c r="AK11" s="18">
        <f t="shared" si="12"/>
        <v>1.2849999999999806E-3</v>
      </c>
      <c r="AL11" s="18">
        <f t="shared" si="13"/>
        <v>3.8269999999999915E-2</v>
      </c>
      <c r="AM11" s="18"/>
      <c r="AO11" s="26">
        <f t="shared" si="2"/>
        <v>1.6553624999999998</v>
      </c>
      <c r="AP11" s="26">
        <f t="shared" si="3"/>
        <v>1.6554125</v>
      </c>
      <c r="AQ11" s="26">
        <f t="shared" si="4"/>
        <v>1.6578375000000001</v>
      </c>
      <c r="AR11" s="26">
        <f t="shared" si="5"/>
        <v>1.7004375</v>
      </c>
      <c r="AS11" s="26"/>
      <c r="AT11" s="6"/>
      <c r="AU11" s="26">
        <f t="shared" si="6"/>
        <v>1.8694125000000001</v>
      </c>
      <c r="AV11" s="26">
        <f t="shared" si="7"/>
        <v>1.8707375000000002</v>
      </c>
      <c r="AW11" s="26">
        <f t="shared" si="8"/>
        <v>1.8708374999999999</v>
      </c>
      <c r="AX11" s="26">
        <f t="shared" si="9"/>
        <v>1.9207000000000001</v>
      </c>
      <c r="AY11" s="26"/>
      <c r="BA11" s="24">
        <f t="shared" si="10"/>
        <v>1.6672625000000001</v>
      </c>
      <c r="BB11" s="24">
        <f t="shared" si="11"/>
        <v>1.8829218750000001</v>
      </c>
      <c r="BC11" s="16"/>
      <c r="BE11" s="22">
        <f t="shared" si="14"/>
        <v>1.6062500000000313E-3</v>
      </c>
      <c r="BF11" s="22">
        <f t="shared" si="15"/>
        <v>4.7837500000000088E-2</v>
      </c>
      <c r="BG11" s="18"/>
    </row>
    <row r="12" spans="1:76" hidden="1" x14ac:dyDescent="0.2">
      <c r="A12" s="38">
        <v>43678</v>
      </c>
      <c r="B12" s="10">
        <v>259.15586000000002</v>
      </c>
      <c r="C12" s="10">
        <v>323.01</v>
      </c>
      <c r="D12" s="10">
        <v>328.77712000000002</v>
      </c>
      <c r="E12" s="10">
        <v>415.25033999999999</v>
      </c>
      <c r="F12" s="10">
        <v>628.80077000000006</v>
      </c>
      <c r="G12" s="10"/>
      <c r="H12" s="10">
        <v>578.74747000000002</v>
      </c>
      <c r="I12" s="10"/>
      <c r="J12" s="10">
        <v>692.12759000000005</v>
      </c>
      <c r="K12" s="10">
        <v>754.91</v>
      </c>
      <c r="L12" s="11"/>
      <c r="M12" s="11">
        <v>15.760645161290322</v>
      </c>
      <c r="N12" s="11">
        <v>16.015483870967742</v>
      </c>
      <c r="P12" s="11">
        <v>0.61512999999999995</v>
      </c>
      <c r="Q12" s="11">
        <v>0.61640000000000006</v>
      </c>
      <c r="R12" s="11">
        <v>0.61795</v>
      </c>
      <c r="S12" s="11">
        <v>0.64715999999999996</v>
      </c>
      <c r="U12" s="11">
        <v>0.79117000000000004</v>
      </c>
      <c r="V12" s="11">
        <v>0.79293000000000013</v>
      </c>
      <c r="W12" s="11">
        <v>0.79354000000000002</v>
      </c>
      <c r="X12" s="11">
        <v>0.82554000000000005</v>
      </c>
      <c r="Z12" s="28">
        <v>1.5557142857142856</v>
      </c>
      <c r="AA12" s="28">
        <v>1.5310999999999999</v>
      </c>
      <c r="AC12" s="41">
        <v>200.20356234096693</v>
      </c>
      <c r="AD12" s="41">
        <v>218.68</v>
      </c>
      <c r="AE12" s="41">
        <v>205.71</v>
      </c>
      <c r="AG12" s="16">
        <f t="shared" si="0"/>
        <v>0.62416000000000005</v>
      </c>
      <c r="AH12" s="16">
        <f t="shared" si="1"/>
        <v>0.80079500000000015</v>
      </c>
      <c r="AI12" s="16"/>
      <c r="AK12" s="18">
        <f t="shared" si="12"/>
        <v>1.8374999999999364E-3</v>
      </c>
      <c r="AL12" s="18">
        <f t="shared" si="13"/>
        <v>3.244249999999993E-2</v>
      </c>
      <c r="AM12" s="18"/>
      <c r="AO12" s="26">
        <f t="shared" si="2"/>
        <v>1.7064124999999999</v>
      </c>
      <c r="AP12" s="26">
        <f t="shared" si="3"/>
        <v>1.7080000000000002</v>
      </c>
      <c r="AQ12" s="26">
        <f t="shared" si="4"/>
        <v>1.7099375000000001</v>
      </c>
      <c r="AR12" s="26">
        <f t="shared" si="5"/>
        <v>1.7464499999999998</v>
      </c>
      <c r="AS12" s="26"/>
      <c r="AT12" s="6"/>
      <c r="AU12" s="26">
        <f t="shared" si="6"/>
        <v>1.9264625000000002</v>
      </c>
      <c r="AV12" s="26">
        <f t="shared" si="7"/>
        <v>1.9286625000000002</v>
      </c>
      <c r="AW12" s="26">
        <f t="shared" si="8"/>
        <v>1.9294250000000002</v>
      </c>
      <c r="AX12" s="26">
        <f t="shared" si="9"/>
        <v>1.9694250000000002</v>
      </c>
      <c r="AY12" s="26"/>
      <c r="BA12" s="24">
        <f t="shared" si="10"/>
        <v>1.7176999999999998</v>
      </c>
      <c r="BB12" s="24">
        <f t="shared" si="11"/>
        <v>1.9384937500000001</v>
      </c>
      <c r="BC12" s="16"/>
      <c r="BE12" s="22">
        <f t="shared" si="14"/>
        <v>2.296875000000087E-3</v>
      </c>
      <c r="BF12" s="22">
        <f t="shared" si="15"/>
        <v>4.0553124999999968E-2</v>
      </c>
      <c r="BG12" s="18"/>
    </row>
    <row r="13" spans="1:76" hidden="1" x14ac:dyDescent="0.2">
      <c r="A13" s="38">
        <v>43709</v>
      </c>
      <c r="B13" s="10">
        <v>261.56981999999999</v>
      </c>
      <c r="C13" s="10">
        <v>322.68</v>
      </c>
      <c r="D13" s="10">
        <v>328.93043</v>
      </c>
      <c r="E13" s="10">
        <v>415.50734999999997</v>
      </c>
      <c r="F13" s="10">
        <v>628.35447999999997</v>
      </c>
      <c r="G13" s="10"/>
      <c r="H13" s="10">
        <v>578.27373</v>
      </c>
      <c r="I13" s="10"/>
      <c r="J13" s="10">
        <v>685.27230999999995</v>
      </c>
      <c r="K13" s="10">
        <v>749.31</v>
      </c>
      <c r="L13" s="11"/>
      <c r="M13" s="11">
        <v>15.671666666666665</v>
      </c>
      <c r="N13" s="11">
        <v>16.366666666666667</v>
      </c>
      <c r="P13" s="11">
        <v>0.57930000000000004</v>
      </c>
      <c r="Q13" s="11">
        <v>0.5796</v>
      </c>
      <c r="R13" s="11">
        <v>0.58650000000000002</v>
      </c>
      <c r="S13" s="11">
        <v>0.61956</v>
      </c>
      <c r="U13" s="11">
        <v>0.75120000000000009</v>
      </c>
      <c r="V13" s="11">
        <v>0.75230000000000008</v>
      </c>
      <c r="W13" s="11">
        <v>0.76010000000000011</v>
      </c>
      <c r="X13" s="11">
        <v>0.79510000000000003</v>
      </c>
      <c r="Z13" s="28">
        <v>1.5542857142857145</v>
      </c>
      <c r="AA13" s="28">
        <v>1.5202</v>
      </c>
      <c r="AC13" s="41">
        <v>201.13755425834455</v>
      </c>
      <c r="AD13" s="41">
        <v>219.73</v>
      </c>
      <c r="AE13" s="41">
        <v>206.77</v>
      </c>
      <c r="AG13" s="16">
        <f t="shared" si="0"/>
        <v>0.59123999999999999</v>
      </c>
      <c r="AH13" s="16">
        <f t="shared" si="1"/>
        <v>0.7646750000000001</v>
      </c>
      <c r="AI13" s="16"/>
      <c r="AK13" s="18">
        <f t="shared" si="12"/>
        <v>7.6999999999999846E-3</v>
      </c>
      <c r="AL13" s="18">
        <f t="shared" si="13"/>
        <v>4.1729999999999934E-2</v>
      </c>
      <c r="AM13" s="18"/>
      <c r="AO13" s="26">
        <f t="shared" si="2"/>
        <v>1.6616249999999999</v>
      </c>
      <c r="AP13" s="26">
        <f t="shared" si="3"/>
        <v>1.6620000000000001</v>
      </c>
      <c r="AQ13" s="26">
        <f t="shared" si="4"/>
        <v>1.670625</v>
      </c>
      <c r="AR13" s="26">
        <f t="shared" si="5"/>
        <v>1.7119499999999999</v>
      </c>
      <c r="AS13" s="26"/>
      <c r="AT13" s="6"/>
      <c r="AU13" s="26">
        <f t="shared" si="6"/>
        <v>1.8765000000000001</v>
      </c>
      <c r="AV13" s="26">
        <f t="shared" si="7"/>
        <v>1.877875</v>
      </c>
      <c r="AW13" s="26">
        <f t="shared" si="8"/>
        <v>1.8876249999999999</v>
      </c>
      <c r="AX13" s="26">
        <f t="shared" si="9"/>
        <v>1.9313750000000001</v>
      </c>
      <c r="AY13" s="26"/>
      <c r="BA13" s="24">
        <f t="shared" si="10"/>
        <v>1.67655</v>
      </c>
      <c r="BB13" s="24">
        <f t="shared" si="11"/>
        <v>1.8933437499999999</v>
      </c>
      <c r="BC13" s="16"/>
      <c r="BE13" s="22">
        <f t="shared" si="14"/>
        <v>9.6249999999999947E-3</v>
      </c>
      <c r="BF13" s="22">
        <f t="shared" si="15"/>
        <v>5.2162500000000001E-2</v>
      </c>
      <c r="BG13" s="18"/>
    </row>
    <row r="14" spans="1:76" hidden="1" x14ac:dyDescent="0.2">
      <c r="A14" s="38">
        <v>43739</v>
      </c>
      <c r="B14" s="10">
        <v>261.27287000000001</v>
      </c>
      <c r="C14" s="10">
        <v>321.08</v>
      </c>
      <c r="D14" s="10">
        <v>328.18205</v>
      </c>
      <c r="E14" s="10">
        <v>415.23185999999998</v>
      </c>
      <c r="F14" s="10">
        <v>629.39117999999996</v>
      </c>
      <c r="G14" s="10"/>
      <c r="H14" s="10">
        <v>579.87108000000001</v>
      </c>
      <c r="I14" s="10"/>
      <c r="J14" s="10">
        <v>695.53008999999997</v>
      </c>
      <c r="K14" s="10">
        <v>758.32</v>
      </c>
      <c r="L14" s="11"/>
      <c r="M14" s="11">
        <v>15.725161290322582</v>
      </c>
      <c r="N14" s="11">
        <v>16.362258064516126</v>
      </c>
      <c r="P14" s="11">
        <v>0.61670000000000003</v>
      </c>
      <c r="Q14" s="11">
        <v>0.61670000000000003</v>
      </c>
      <c r="R14" s="11">
        <v>0.63029999999999997</v>
      </c>
      <c r="S14" s="11">
        <v>0.69599999999999995</v>
      </c>
      <c r="U14" s="11">
        <v>0.78810000000000002</v>
      </c>
      <c r="V14" s="11">
        <v>0.78969999999999996</v>
      </c>
      <c r="W14" s="11">
        <v>0.80410000000000004</v>
      </c>
      <c r="X14" s="11">
        <v>0.87290000000000012</v>
      </c>
      <c r="Z14" s="28">
        <v>1.5357142857142858</v>
      </c>
      <c r="AA14" s="28">
        <v>1.5015000000000001</v>
      </c>
      <c r="AC14" s="41">
        <v>201.19143840742404</v>
      </c>
      <c r="AD14" s="41">
        <v>219.83</v>
      </c>
      <c r="AE14" s="41">
        <v>206.73</v>
      </c>
      <c r="AG14" s="16">
        <f t="shared" si="0"/>
        <v>0.63992500000000008</v>
      </c>
      <c r="AH14" s="16">
        <f t="shared" si="1"/>
        <v>0.81369999999999998</v>
      </c>
      <c r="AI14" s="16"/>
      <c r="AK14" s="18">
        <f t="shared" si="12"/>
        <v>1.4400000000000024E-2</v>
      </c>
      <c r="AL14" s="18">
        <f t="shared" si="13"/>
        <v>8.1650000000000056E-2</v>
      </c>
      <c r="AM14" s="18"/>
      <c r="AO14" s="26">
        <f t="shared" si="2"/>
        <v>1.708375</v>
      </c>
      <c r="AP14" s="26">
        <f t="shared" si="3"/>
        <v>1.708375</v>
      </c>
      <c r="AQ14" s="26">
        <f t="shared" si="4"/>
        <v>1.7253750000000001</v>
      </c>
      <c r="AR14" s="26">
        <f t="shared" si="5"/>
        <v>1.8074999999999999</v>
      </c>
      <c r="AS14" s="26"/>
      <c r="AT14" s="6"/>
      <c r="AU14" s="26">
        <f t="shared" si="6"/>
        <v>1.922625</v>
      </c>
      <c r="AV14" s="26">
        <f t="shared" si="7"/>
        <v>1.9246249999999998</v>
      </c>
      <c r="AW14" s="26">
        <f t="shared" si="8"/>
        <v>1.942625</v>
      </c>
      <c r="AX14" s="26">
        <f t="shared" si="9"/>
        <v>2.0286249999999999</v>
      </c>
      <c r="AY14" s="26"/>
      <c r="BA14" s="24">
        <f t="shared" si="10"/>
        <v>1.73740625</v>
      </c>
      <c r="BB14" s="24">
        <f t="shared" si="11"/>
        <v>1.9546250000000001</v>
      </c>
      <c r="BC14" s="16"/>
      <c r="BE14" s="22">
        <f t="shared" si="14"/>
        <v>1.8000000000000127E-2</v>
      </c>
      <c r="BF14" s="22">
        <f t="shared" si="15"/>
        <v>0.10206249999999994</v>
      </c>
      <c r="BG14" s="18"/>
    </row>
    <row r="15" spans="1:76" hidden="1" x14ac:dyDescent="0.2">
      <c r="A15" s="38">
        <v>43770</v>
      </c>
      <c r="B15" s="10">
        <v>262.55004000000002</v>
      </c>
      <c r="C15" s="10">
        <v>322.02999999999997</v>
      </c>
      <c r="D15" s="10">
        <v>328.52546000000001</v>
      </c>
      <c r="E15" s="10">
        <v>417.78300000000002</v>
      </c>
      <c r="F15" s="10">
        <v>630.10194999999999</v>
      </c>
      <c r="G15" s="10"/>
      <c r="H15" s="10">
        <v>580.39170999999999</v>
      </c>
      <c r="I15" s="10"/>
      <c r="J15" s="10">
        <v>720.27418</v>
      </c>
      <c r="K15" s="10">
        <v>766.35</v>
      </c>
      <c r="L15" s="11"/>
      <c r="M15" s="11">
        <v>15.736666666666668</v>
      </c>
      <c r="N15" s="11">
        <v>16.198333333333334</v>
      </c>
      <c r="P15" s="11">
        <v>0.67031000000000007</v>
      </c>
      <c r="Q15" s="11">
        <v>0.67048000000000008</v>
      </c>
      <c r="R15" s="11">
        <v>0.67539000000000005</v>
      </c>
      <c r="S15" s="11">
        <v>0.69724999999999993</v>
      </c>
      <c r="U15" s="11">
        <v>0.84837000000000007</v>
      </c>
      <c r="V15" s="11">
        <v>0.84733000000000003</v>
      </c>
      <c r="W15" s="11">
        <v>0.85233999999999999</v>
      </c>
      <c r="X15" s="11">
        <v>0.87120999999999993</v>
      </c>
      <c r="Z15" s="28">
        <v>1.5414285714285716</v>
      </c>
      <c r="AA15" s="28">
        <v>1.5143</v>
      </c>
      <c r="AC15" s="41">
        <v>201.38302649303995</v>
      </c>
      <c r="AD15" s="41">
        <v>220.1</v>
      </c>
      <c r="AE15" s="41">
        <v>206.67</v>
      </c>
      <c r="AG15" s="16">
        <f t="shared" si="0"/>
        <v>0.67835750000000006</v>
      </c>
      <c r="AH15" s="16">
        <f t="shared" si="1"/>
        <v>0.85481249999999998</v>
      </c>
      <c r="AI15" s="16"/>
      <c r="AK15" s="18">
        <f t="shared" si="12"/>
        <v>4.7424999999999828E-3</v>
      </c>
      <c r="AL15" s="18">
        <f t="shared" si="13"/>
        <v>2.5107499999999894E-2</v>
      </c>
      <c r="AM15" s="18"/>
      <c r="AO15" s="26">
        <f t="shared" si="2"/>
        <v>1.7753875000000003</v>
      </c>
      <c r="AP15" s="26">
        <f t="shared" si="3"/>
        <v>1.7755999999999998</v>
      </c>
      <c r="AQ15" s="26">
        <f t="shared" si="4"/>
        <v>1.7817375000000002</v>
      </c>
      <c r="AR15" s="26">
        <f t="shared" si="5"/>
        <v>1.8090625</v>
      </c>
      <c r="AS15" s="26"/>
      <c r="AT15" s="6"/>
      <c r="AU15" s="26">
        <f t="shared" si="6"/>
        <v>1.9979625000000001</v>
      </c>
      <c r="AV15" s="26">
        <f t="shared" si="7"/>
        <v>1.9966624999999998</v>
      </c>
      <c r="AW15" s="26">
        <f t="shared" si="8"/>
        <v>2.0029249999999998</v>
      </c>
      <c r="AX15" s="26">
        <f t="shared" si="9"/>
        <v>2.0265124999999999</v>
      </c>
      <c r="AY15" s="26"/>
      <c r="BA15" s="24">
        <f t="shared" si="10"/>
        <v>1.7854468749999999</v>
      </c>
      <c r="BB15" s="24">
        <f t="shared" si="11"/>
        <v>2.0060156249999999</v>
      </c>
      <c r="BC15" s="16"/>
      <c r="BE15" s="22">
        <f t="shared" si="14"/>
        <v>5.9281249999999508E-3</v>
      </c>
      <c r="BF15" s="22">
        <f t="shared" si="15"/>
        <v>3.1384374999999909E-2</v>
      </c>
      <c r="BG15" s="18"/>
    </row>
    <row r="16" spans="1:76" hidden="1" x14ac:dyDescent="0.2">
      <c r="A16" s="38">
        <v>43800</v>
      </c>
      <c r="B16" s="10">
        <v>262.47942</v>
      </c>
      <c r="C16" s="10">
        <v>322.08</v>
      </c>
      <c r="D16" s="10">
        <v>328.82303999999999</v>
      </c>
      <c r="E16" s="10">
        <v>416.43387999999999</v>
      </c>
      <c r="F16" s="10">
        <v>628.70502999999997</v>
      </c>
      <c r="G16" s="10"/>
      <c r="H16" s="10">
        <v>578.75149999999996</v>
      </c>
      <c r="I16" s="10"/>
      <c r="J16" s="10">
        <v>702.33016999999995</v>
      </c>
      <c r="K16" s="10">
        <v>750.58</v>
      </c>
      <c r="L16" s="11"/>
      <c r="M16" s="11">
        <v>15.699354838709677</v>
      </c>
      <c r="N16" s="11">
        <v>16.265483870967742</v>
      </c>
      <c r="P16" s="11">
        <v>0.58779999999999999</v>
      </c>
      <c r="Q16" s="11">
        <v>0.58820000000000006</v>
      </c>
      <c r="R16" s="11">
        <v>0.59719999999999995</v>
      </c>
      <c r="S16" s="11">
        <v>0.61650000000000005</v>
      </c>
      <c r="U16" s="11">
        <v>0.76860000000000006</v>
      </c>
      <c r="V16" s="11">
        <v>0.76860000000000006</v>
      </c>
      <c r="W16" s="11">
        <v>0.7770999999999999</v>
      </c>
      <c r="X16" s="11">
        <v>0.79489999999999994</v>
      </c>
      <c r="Z16" s="28">
        <v>1.587142857142857</v>
      </c>
      <c r="AA16" s="28">
        <v>1.5325</v>
      </c>
      <c r="AC16" s="41">
        <v>202.17332734620564</v>
      </c>
      <c r="AD16" s="41">
        <v>220.97</v>
      </c>
      <c r="AE16" s="41">
        <v>207.78</v>
      </c>
      <c r="AG16" s="16">
        <f t="shared" si="0"/>
        <v>0.59742500000000009</v>
      </c>
      <c r="AH16" s="16">
        <f t="shared" si="1"/>
        <v>0.7773000000000001</v>
      </c>
      <c r="AI16" s="16"/>
      <c r="AK16" s="18">
        <f t="shared" si="12"/>
        <v>8.849999999999858E-3</v>
      </c>
      <c r="AL16" s="18">
        <f t="shared" si="13"/>
        <v>2.7399999999999924E-2</v>
      </c>
      <c r="AM16" s="18"/>
      <c r="AO16" s="26">
        <f t="shared" si="2"/>
        <v>1.67225</v>
      </c>
      <c r="AP16" s="26">
        <f t="shared" si="3"/>
        <v>1.6727500000000002</v>
      </c>
      <c r="AQ16" s="26">
        <f t="shared" si="4"/>
        <v>1.6839999999999999</v>
      </c>
      <c r="AR16" s="26">
        <f t="shared" si="5"/>
        <v>1.7081250000000001</v>
      </c>
      <c r="AS16" s="26"/>
      <c r="AT16" s="6"/>
      <c r="AU16" s="26">
        <f t="shared" si="6"/>
        <v>1.8982500000000002</v>
      </c>
      <c r="AV16" s="26">
        <f t="shared" si="7"/>
        <v>1.8982500000000002</v>
      </c>
      <c r="AW16" s="26">
        <f t="shared" si="8"/>
        <v>1.9088749999999999</v>
      </c>
      <c r="AX16" s="26">
        <f t="shared" si="9"/>
        <v>1.931125</v>
      </c>
      <c r="AY16" s="26"/>
      <c r="BA16" s="24">
        <f t="shared" si="10"/>
        <v>1.68428125</v>
      </c>
      <c r="BB16" s="24">
        <f t="shared" si="11"/>
        <v>1.909125</v>
      </c>
      <c r="BC16" s="16"/>
      <c r="BE16" s="22">
        <f t="shared" si="14"/>
        <v>1.1062499999999753E-2</v>
      </c>
      <c r="BF16" s="22">
        <f t="shared" si="15"/>
        <v>3.4249999999999892E-2</v>
      </c>
      <c r="BG16" s="18"/>
    </row>
    <row r="17" spans="1:76" hidden="1" x14ac:dyDescent="0.2">
      <c r="A17" s="38">
        <v>43831</v>
      </c>
      <c r="B17" s="10">
        <v>257.74459999999999</v>
      </c>
      <c r="C17" s="10">
        <v>320.52999999999997</v>
      </c>
      <c r="D17" s="10">
        <v>327.03976999999998</v>
      </c>
      <c r="E17" s="10">
        <v>414.15857</v>
      </c>
      <c r="F17" s="10">
        <v>627.59463000000005</v>
      </c>
      <c r="G17" s="10"/>
      <c r="H17" s="10">
        <v>594.64218000000005</v>
      </c>
      <c r="I17" s="10"/>
      <c r="J17" s="10">
        <v>658.51539000000002</v>
      </c>
      <c r="K17" s="10">
        <v>707.26</v>
      </c>
      <c r="L17" s="11"/>
      <c r="M17" s="11">
        <v>16.03483870967742</v>
      </c>
      <c r="N17" s="11">
        <v>16.594516129032257</v>
      </c>
      <c r="P17" s="11">
        <v>0.42198000000000002</v>
      </c>
      <c r="Q17" s="11">
        <v>0.42194999999999999</v>
      </c>
      <c r="R17" s="11">
        <v>0.42844000000000004</v>
      </c>
      <c r="S17" s="11">
        <v>0.46770000000000006</v>
      </c>
      <c r="U17" s="11">
        <v>0.59484999999999999</v>
      </c>
      <c r="V17" s="11">
        <v>0.60126000000000002</v>
      </c>
      <c r="W17" s="11">
        <v>0.60541</v>
      </c>
      <c r="X17" s="11">
        <v>0.64714000000000005</v>
      </c>
      <c r="Z17" s="28">
        <v>1.6142857142857141</v>
      </c>
      <c r="AA17" s="28">
        <v>1.5755999999999999</v>
      </c>
      <c r="AC17" s="41">
        <v>199.26358329591378</v>
      </c>
      <c r="AD17" s="41">
        <v>217.68</v>
      </c>
      <c r="AE17" s="41">
        <v>204.94</v>
      </c>
      <c r="AG17" s="16">
        <f t="shared" si="0"/>
        <v>0.4350175</v>
      </c>
      <c r="AH17" s="16">
        <f t="shared" si="1"/>
        <v>0.61216500000000007</v>
      </c>
      <c r="AI17" s="16"/>
      <c r="AK17" s="18">
        <f t="shared" si="12"/>
        <v>6.9150000000000045E-3</v>
      </c>
      <c r="AL17" s="18">
        <f t="shared" si="13"/>
        <v>4.7410000000000035E-2</v>
      </c>
      <c r="AM17" s="18"/>
      <c r="AO17" s="26">
        <f>(0.4+0.35+P17)*1.25</f>
        <v>1.4649749999999999</v>
      </c>
      <c r="AP17" s="26">
        <f>(0.4+0.35+Q17)*1.25</f>
        <v>1.4649375</v>
      </c>
      <c r="AQ17" s="26">
        <f>(0.4+0.35+R17)*1.25</f>
        <v>1.4730500000000002</v>
      </c>
      <c r="AR17" s="26">
        <f>(0.4+0.35+S17)*1.25</f>
        <v>1.522125</v>
      </c>
      <c r="AS17" s="26"/>
      <c r="AT17" s="6"/>
      <c r="AU17" s="26">
        <f>(0.4+0.35+U17)*1.25</f>
        <v>1.6810625000000001</v>
      </c>
      <c r="AV17" s="26">
        <f t="shared" ref="AV17" si="16">(0.4+0.35+V17)*1.25</f>
        <v>1.6890749999999999</v>
      </c>
      <c r="AW17" s="26">
        <f t="shared" ref="AW17" si="17">(0.4+0.35+W17)*1.25</f>
        <v>1.6942625</v>
      </c>
      <c r="AX17" s="26">
        <f t="shared" ref="AX17" si="18">(0.4+0.35+X17)*1.25</f>
        <v>1.7464250000000001</v>
      </c>
      <c r="AY17" s="26"/>
      <c r="BA17" s="24">
        <f t="shared" si="10"/>
        <v>1.481271875</v>
      </c>
      <c r="BB17" s="24">
        <f t="shared" si="11"/>
        <v>1.7027062500000001</v>
      </c>
      <c r="BC17" s="16"/>
      <c r="BE17" s="22">
        <f t="shared" si="14"/>
        <v>8.6437500000000611E-3</v>
      </c>
      <c r="BF17" s="22">
        <f t="shared" si="15"/>
        <v>5.9262499999999996E-2</v>
      </c>
      <c r="BG17" s="18"/>
      <c r="BI17" s="15">
        <f t="shared" ref="BI17:BI46" si="19">100*(J17/J5-1)</f>
        <v>-11.766428187905264</v>
      </c>
      <c r="BJ17" s="15">
        <f t="shared" ref="BJ17:BJ46" si="20">100*(K17/K5-1)</f>
        <v>-10.347450214858856</v>
      </c>
      <c r="BK17" s="6"/>
      <c r="BL17" s="13">
        <f t="shared" ref="BL17:BL46" si="21">100*(P17/P5-1)</f>
        <v>-50.921144452198185</v>
      </c>
      <c r="BM17" s="13">
        <f>100*(Q17/Q5-1)</f>
        <v>-50.775781614559023</v>
      </c>
      <c r="BN17" s="13">
        <f>100*(R17/R5-1)</f>
        <v>-50.731370745170182</v>
      </c>
      <c r="BO17" s="13">
        <f>100*(S17/S5-1)</f>
        <v>-46.658302919708028</v>
      </c>
      <c r="BQ17" s="13">
        <f t="shared" ref="BQ17:BQ46" si="22">100*(U17/U5-1)</f>
        <v>-41.641322476209176</v>
      </c>
      <c r="BR17" s="13">
        <f t="shared" ref="BR17" si="23">100*(V17/V5-1)</f>
        <v>-41.099137931034477</v>
      </c>
      <c r="BS17" s="13">
        <f t="shared" ref="BS17" si="24">100*(W17/W5-1)</f>
        <v>-41.250849102377487</v>
      </c>
      <c r="BT17" s="13">
        <f t="shared" ref="BT17" si="25">100*(X17/X5-1)</f>
        <v>-37.918265541059093</v>
      </c>
      <c r="BV17" s="8">
        <f t="shared" ref="BV17:BV62" si="26">100*(H17/H5-1)</f>
        <v>9.7350244000092179</v>
      </c>
      <c r="BW17" s="8">
        <f t="shared" ref="BW17:BW62" si="27">100*(M17/M5-1)</f>
        <v>9.4672862207932482</v>
      </c>
      <c r="BX17" s="8">
        <f t="shared" ref="BX17:BX62" si="28">100*(N17/N5-1)</f>
        <v>8.2919333108790738</v>
      </c>
    </row>
    <row r="18" spans="1:76" hidden="1" x14ac:dyDescent="0.2">
      <c r="A18" s="38">
        <v>43862</v>
      </c>
      <c r="B18" s="10">
        <v>259.44664</v>
      </c>
      <c r="C18" s="10">
        <v>324.79000000000002</v>
      </c>
      <c r="D18" s="10">
        <v>330.34230000000002</v>
      </c>
      <c r="E18" s="10">
        <v>413.20686999999998</v>
      </c>
      <c r="F18" s="10">
        <v>626.38094000000001</v>
      </c>
      <c r="G18" s="10"/>
      <c r="H18" s="10">
        <v>576.20374000000004</v>
      </c>
      <c r="I18" s="10"/>
      <c r="J18" s="10">
        <v>626.46545000000003</v>
      </c>
      <c r="K18" s="10">
        <v>685.02</v>
      </c>
      <c r="L18" s="11"/>
      <c r="M18" s="11">
        <v>15.557586206896552</v>
      </c>
      <c r="N18" s="11">
        <v>15.969655172413793</v>
      </c>
      <c r="P18" s="11">
        <v>0.32731000000000005</v>
      </c>
      <c r="Q18" s="11">
        <v>0.32665</v>
      </c>
      <c r="R18" s="11">
        <v>0.36234000000000005</v>
      </c>
      <c r="S18" s="11">
        <v>0.37539</v>
      </c>
      <c r="U18" s="11">
        <v>0.50931999999999999</v>
      </c>
      <c r="V18" s="11">
        <v>0.50950000000000006</v>
      </c>
      <c r="W18" s="11">
        <v>0.54278999999999999</v>
      </c>
      <c r="X18" s="11">
        <v>0.56030999999999997</v>
      </c>
      <c r="Z18" s="28">
        <v>1.6157142857142854</v>
      </c>
      <c r="AA18" s="28">
        <v>1.6264000000000001</v>
      </c>
      <c r="AC18" s="41">
        <v>200.25145936237089</v>
      </c>
      <c r="AD18" s="41">
        <v>218.69</v>
      </c>
      <c r="AE18" s="41">
        <v>206.5</v>
      </c>
      <c r="AG18" s="16">
        <f t="shared" si="0"/>
        <v>0.34792250000000002</v>
      </c>
      <c r="AH18" s="16">
        <f t="shared" si="1"/>
        <v>0.53047999999999995</v>
      </c>
      <c r="AI18" s="16"/>
      <c r="AK18" s="18">
        <f t="shared" si="12"/>
        <v>3.4369999999999984E-2</v>
      </c>
      <c r="AL18" s="18">
        <f t="shared" si="13"/>
        <v>4.9654999999999949E-2</v>
      </c>
      <c r="AM18" s="18"/>
      <c r="AO18" s="26">
        <f t="shared" ref="AO18:AO52" si="29">(0.4+0.35+P18)*1.25</f>
        <v>1.3466374999999999</v>
      </c>
      <c r="AP18" s="26">
        <f t="shared" ref="AP18:AP52" si="30">(0.4+0.35+Q18)*1.25</f>
        <v>1.3458124999999999</v>
      </c>
      <c r="AQ18" s="26">
        <f t="shared" ref="AQ18:AQ52" si="31">(0.4+0.35+R18)*1.25</f>
        <v>1.390425</v>
      </c>
      <c r="AR18" s="26">
        <f t="shared" ref="AR18:AR52" si="32">(0.4+0.35+S18)*1.25</f>
        <v>1.4067374999999998</v>
      </c>
      <c r="AS18" s="26"/>
      <c r="AT18" s="6"/>
      <c r="AU18" s="26">
        <f t="shared" ref="AU18:AU52" si="33">(0.4+0.35+U18)*1.25</f>
        <v>1.5741499999999999</v>
      </c>
      <c r="AV18" s="26">
        <f t="shared" ref="AV18:AV52" si="34">(0.4+0.35+V18)*1.25</f>
        <v>1.5743750000000001</v>
      </c>
      <c r="AW18" s="26">
        <f t="shared" ref="AW18:AW52" si="35">(0.4+0.35+W18)*1.25</f>
        <v>1.6159875000000001</v>
      </c>
      <c r="AX18" s="26">
        <f t="shared" ref="AX18:AX52" si="36">(0.4+0.35+X18)*1.25</f>
        <v>1.6378874999999997</v>
      </c>
      <c r="AY18" s="26"/>
      <c r="BA18" s="24">
        <f t="shared" si="10"/>
        <v>1.3724031249999999</v>
      </c>
      <c r="BB18" s="24">
        <f t="shared" si="11"/>
        <v>1.6006</v>
      </c>
      <c r="BC18" s="16"/>
      <c r="BE18" s="22">
        <f t="shared" si="14"/>
        <v>4.2962500000000015E-2</v>
      </c>
      <c r="BF18" s="22">
        <f t="shared" si="15"/>
        <v>6.2068749999999673E-2</v>
      </c>
      <c r="BG18" s="18"/>
      <c r="BI18" s="15">
        <f t="shared" si="19"/>
        <v>-14.109816648689499</v>
      </c>
      <c r="BJ18" s="15">
        <f t="shared" si="20"/>
        <v>-10.325958895143339</v>
      </c>
      <c r="BK18" s="6"/>
      <c r="BL18" s="13">
        <f t="shared" si="21"/>
        <v>-56.79075907590758</v>
      </c>
      <c r="BM18" s="13">
        <f t="shared" ref="BM18:BM46" si="37">100*(Q18/Q6-1)</f>
        <v>-56.815177154944486</v>
      </c>
      <c r="BN18" s="13">
        <f t="shared" ref="BN18:BN46" si="38">100*(R18/R6-1)</f>
        <v>-52.29229756418696</v>
      </c>
      <c r="BO18" s="13">
        <f t="shared" ref="BO18:BO46" si="39">100*(S18/S6-1)</f>
        <v>-51.393240968535551</v>
      </c>
      <c r="BQ18" s="13">
        <f t="shared" si="22"/>
        <v>-45.275599011496723</v>
      </c>
      <c r="BR18" s="13">
        <f t="shared" ref="BR18:BR46" si="40">100*(V18/V6-1)</f>
        <v>-45.226832939152864</v>
      </c>
      <c r="BS18" s="13">
        <f t="shared" ref="BS18:BS46" si="41">100*(W18/W6-1)</f>
        <v>-41.773224629907745</v>
      </c>
      <c r="BT18" s="13">
        <f t="shared" ref="BT18:BT46" si="42">100*(X18/X6-1)</f>
        <v>-40.908036279265978</v>
      </c>
      <c r="BV18" s="8">
        <f t="shared" si="26"/>
        <v>3.4653800028719539</v>
      </c>
      <c r="BW18" s="8">
        <f t="shared" si="27"/>
        <v>3.2697391762134265</v>
      </c>
      <c r="BX18" s="8">
        <f t="shared" si="28"/>
        <v>0.38847488383686457</v>
      </c>
    </row>
    <row r="19" spans="1:76" hidden="1" x14ac:dyDescent="0.2">
      <c r="A19" s="38">
        <v>43891</v>
      </c>
      <c r="B19" s="10">
        <v>258.77393999999998</v>
      </c>
      <c r="C19" s="10">
        <v>327.20999999999998</v>
      </c>
      <c r="D19" s="10">
        <v>332.73262</v>
      </c>
      <c r="E19" s="10">
        <v>412.32249000000002</v>
      </c>
      <c r="F19" s="10">
        <v>626.19632999999999</v>
      </c>
      <c r="G19" s="10"/>
      <c r="H19" s="10">
        <v>524.34249</v>
      </c>
      <c r="I19" s="10"/>
      <c r="J19" s="10">
        <v>608.25858000000005</v>
      </c>
      <c r="K19" s="10">
        <v>671.42</v>
      </c>
      <c r="L19" s="11"/>
      <c r="M19" s="11">
        <v>13.668709677419356</v>
      </c>
      <c r="N19" s="11">
        <v>14.717096774193548</v>
      </c>
      <c r="P19" s="11">
        <v>0.2671</v>
      </c>
      <c r="Q19" s="11">
        <v>0.26140999999999998</v>
      </c>
      <c r="R19" s="11">
        <v>0.30743999999999999</v>
      </c>
      <c r="S19" s="11">
        <v>0.33492</v>
      </c>
      <c r="U19" s="11">
        <v>0.43530999999999997</v>
      </c>
      <c r="V19" s="11">
        <v>0.43634000000000001</v>
      </c>
      <c r="W19" s="11">
        <v>0.48049999999999998</v>
      </c>
      <c r="X19" s="11">
        <v>0.51270000000000004</v>
      </c>
      <c r="Z19" s="28">
        <v>1.6385714285714283</v>
      </c>
      <c r="AA19" s="28">
        <v>1.6071</v>
      </c>
      <c r="AC19" s="41">
        <v>199.91618021254303</v>
      </c>
      <c r="AD19" s="41">
        <v>218.28</v>
      </c>
      <c r="AE19" s="41">
        <v>206.83</v>
      </c>
      <c r="AG19" s="16">
        <f t="shared" si="0"/>
        <v>0.29271749999999996</v>
      </c>
      <c r="AH19" s="16">
        <f t="shared" si="1"/>
        <v>0.46621250000000003</v>
      </c>
      <c r="AI19" s="16"/>
      <c r="AK19" s="18">
        <f t="shared" si="12"/>
        <v>4.3929999999999969E-2</v>
      </c>
      <c r="AL19" s="18">
        <f t="shared" si="13"/>
        <v>7.3770000000000002E-2</v>
      </c>
      <c r="AM19" s="18"/>
      <c r="AO19" s="26">
        <f t="shared" si="29"/>
        <v>1.2713750000000001</v>
      </c>
      <c r="AP19" s="26">
        <f t="shared" si="30"/>
        <v>1.2642624999999998</v>
      </c>
      <c r="AQ19" s="26">
        <f t="shared" si="31"/>
        <v>1.3217999999999999</v>
      </c>
      <c r="AR19" s="26">
        <f t="shared" si="32"/>
        <v>1.35615</v>
      </c>
      <c r="AS19" s="26"/>
      <c r="AT19" s="6"/>
      <c r="AU19" s="26">
        <f t="shared" si="33"/>
        <v>1.4816374999999997</v>
      </c>
      <c r="AV19" s="26">
        <f t="shared" si="34"/>
        <v>1.4829249999999998</v>
      </c>
      <c r="AW19" s="26">
        <f t="shared" si="35"/>
        <v>1.538125</v>
      </c>
      <c r="AX19" s="26">
        <f t="shared" si="36"/>
        <v>1.5783750000000003</v>
      </c>
      <c r="AY19" s="26"/>
      <c r="BA19" s="24">
        <f t="shared" si="10"/>
        <v>1.3033968749999998</v>
      </c>
      <c r="BB19" s="24">
        <f t="shared" si="11"/>
        <v>1.520265625</v>
      </c>
      <c r="BC19" s="16"/>
      <c r="BE19" s="22">
        <f t="shared" si="14"/>
        <v>5.4912500000000031E-2</v>
      </c>
      <c r="BF19" s="22">
        <f t="shared" si="15"/>
        <v>9.2212500000000253E-2</v>
      </c>
      <c r="BG19" s="18"/>
      <c r="BI19" s="15">
        <f t="shared" si="19"/>
        <v>-14.695183649317588</v>
      </c>
      <c r="BJ19" s="15">
        <f t="shared" si="20"/>
        <v>-9.4816312773845723</v>
      </c>
      <c r="BK19" s="6"/>
      <c r="BL19" s="13">
        <f t="shared" si="21"/>
        <v>-60.086670651524209</v>
      </c>
      <c r="BM19" s="13">
        <f t="shared" si="37"/>
        <v>-60.960274790919954</v>
      </c>
      <c r="BN19" s="13">
        <f t="shared" si="38"/>
        <v>-54.270414993306559</v>
      </c>
      <c r="BO19" s="13">
        <f t="shared" si="39"/>
        <v>-50.826604022904135</v>
      </c>
      <c r="BQ19" s="13">
        <f t="shared" si="22"/>
        <v>-48.623864038711204</v>
      </c>
      <c r="BR19" s="13">
        <f t="shared" si="40"/>
        <v>-48.465808432738868</v>
      </c>
      <c r="BS19" s="13">
        <f t="shared" si="41"/>
        <v>-43.350624852629096</v>
      </c>
      <c r="BT19" s="13">
        <f t="shared" si="42"/>
        <v>-40.446044836798691</v>
      </c>
      <c r="BV19" s="8">
        <f t="shared" si="26"/>
        <v>-8.3114744827712084</v>
      </c>
      <c r="BW19" s="8">
        <f t="shared" si="27"/>
        <v>-12.38731287734678</v>
      </c>
      <c r="BX19" s="8">
        <f t="shared" si="28"/>
        <v>-8.5693100062125609</v>
      </c>
    </row>
    <row r="20" spans="1:76" hidden="1" x14ac:dyDescent="0.2">
      <c r="A20" s="38">
        <v>43922</v>
      </c>
      <c r="B20" s="10">
        <v>258.80955999999998</v>
      </c>
      <c r="C20" s="10">
        <v>329.9</v>
      </c>
      <c r="D20" s="10">
        <v>334.38992999999999</v>
      </c>
      <c r="E20" s="10">
        <v>410.05775999999997</v>
      </c>
      <c r="F20" s="10">
        <v>627.22886000000005</v>
      </c>
      <c r="G20" s="10"/>
      <c r="H20" s="10">
        <v>477.35453000000001</v>
      </c>
      <c r="I20" s="10"/>
      <c r="J20" s="10">
        <v>571.09686999999997</v>
      </c>
      <c r="K20" s="10">
        <v>655.97</v>
      </c>
      <c r="L20" s="11"/>
      <c r="M20" s="11">
        <v>12.646666666666668</v>
      </c>
      <c r="N20" s="11">
        <v>13.861666666666668</v>
      </c>
      <c r="P20" s="11">
        <v>0.17818999999999999</v>
      </c>
      <c r="Q20" s="11">
        <v>0.17577999999999999</v>
      </c>
      <c r="R20" s="11">
        <v>0.22364000000000001</v>
      </c>
      <c r="S20" s="11">
        <v>0.29067999999999999</v>
      </c>
      <c r="U20" s="11">
        <v>0.35281999999999997</v>
      </c>
      <c r="V20" s="11">
        <v>0.34658</v>
      </c>
      <c r="W20" s="11">
        <v>0.39426000000000005</v>
      </c>
      <c r="X20" s="11">
        <v>0.46616000000000002</v>
      </c>
      <c r="Z20" s="28">
        <v>1.6342857142857141</v>
      </c>
      <c r="AA20" s="28">
        <v>1.6073</v>
      </c>
      <c r="AC20" s="41">
        <v>199.31148031731777</v>
      </c>
      <c r="AD20" s="41">
        <v>217.59</v>
      </c>
      <c r="AE20" s="41">
        <v>207.02</v>
      </c>
      <c r="AG20" s="16">
        <f t="shared" si="0"/>
        <v>0.2170725</v>
      </c>
      <c r="AH20" s="16">
        <f t="shared" si="1"/>
        <v>0.38995500000000005</v>
      </c>
      <c r="AI20" s="16"/>
      <c r="AK20" s="18">
        <f t="shared" si="12"/>
        <v>4.5607500000000023E-2</v>
      </c>
      <c r="AL20" s="18">
        <f t="shared" si="13"/>
        <v>0.1150775</v>
      </c>
      <c r="AM20" s="18"/>
      <c r="AO20" s="26">
        <f t="shared" si="29"/>
        <v>1.1602375</v>
      </c>
      <c r="AP20" s="26">
        <f t="shared" si="30"/>
        <v>1.1572249999999999</v>
      </c>
      <c r="AQ20" s="26">
        <f t="shared" si="31"/>
        <v>1.21705</v>
      </c>
      <c r="AR20" s="26">
        <f t="shared" si="32"/>
        <v>1.3008500000000001</v>
      </c>
      <c r="AS20" s="26"/>
      <c r="AT20" s="6"/>
      <c r="AU20" s="26">
        <f t="shared" si="33"/>
        <v>1.3785249999999998</v>
      </c>
      <c r="AV20" s="26">
        <f t="shared" si="34"/>
        <v>1.3707249999999997</v>
      </c>
      <c r="AW20" s="26">
        <f t="shared" si="35"/>
        <v>1.4303250000000001</v>
      </c>
      <c r="AX20" s="26">
        <f t="shared" si="36"/>
        <v>1.5202</v>
      </c>
      <c r="AY20" s="26"/>
      <c r="BA20" s="24">
        <f t="shared" si="10"/>
        <v>1.2088406250000001</v>
      </c>
      <c r="BB20" s="24">
        <f t="shared" si="11"/>
        <v>1.42494375</v>
      </c>
      <c r="BC20" s="16"/>
      <c r="BE20" s="22">
        <f t="shared" si="14"/>
        <v>5.700937500000014E-2</v>
      </c>
      <c r="BF20" s="22">
        <f t="shared" si="15"/>
        <v>0.14384687500000015</v>
      </c>
      <c r="BG20" s="18"/>
      <c r="BI20" s="15">
        <f t="shared" si="19"/>
        <v>-18.196250233641887</v>
      </c>
      <c r="BJ20" s="15">
        <f t="shared" si="20"/>
        <v>-11.397312082123323</v>
      </c>
      <c r="BK20" s="6"/>
      <c r="BL20" s="13">
        <f t="shared" si="21"/>
        <v>-72.526981190255938</v>
      </c>
      <c r="BM20" s="13">
        <f t="shared" si="37"/>
        <v>-72.915254237288124</v>
      </c>
      <c r="BN20" s="13">
        <f t="shared" si="38"/>
        <v>-65.641419572899068</v>
      </c>
      <c r="BO20" s="13">
        <f t="shared" si="39"/>
        <v>-56.06408706166868</v>
      </c>
      <c r="BQ20" s="13">
        <f t="shared" si="22"/>
        <v>-57.388888888888886</v>
      </c>
      <c r="BR20" s="13">
        <f t="shared" si="40"/>
        <v>-58.122281295311751</v>
      </c>
      <c r="BS20" s="13">
        <f t="shared" si="41"/>
        <v>-52.355287009063446</v>
      </c>
      <c r="BT20" s="13">
        <f t="shared" si="42"/>
        <v>-44.715370018975328</v>
      </c>
      <c r="BV20" s="8">
        <f t="shared" si="26"/>
        <v>-20.859794181049217</v>
      </c>
      <c r="BW20" s="8">
        <f t="shared" si="27"/>
        <v>-23.252756144432084</v>
      </c>
      <c r="BX20" s="8">
        <f t="shared" si="28"/>
        <v>-14.889480147359802</v>
      </c>
    </row>
    <row r="21" spans="1:76" hidden="1" x14ac:dyDescent="0.2">
      <c r="A21" s="38">
        <v>43952</v>
      </c>
      <c r="B21" s="10">
        <v>260.68319000000002</v>
      </c>
      <c r="C21" s="10">
        <v>331.23</v>
      </c>
      <c r="D21" s="10">
        <v>335.68331000000001</v>
      </c>
      <c r="E21" s="10">
        <v>411.54194999999999</v>
      </c>
      <c r="F21" s="10">
        <v>628.29152999999997</v>
      </c>
      <c r="G21" s="10"/>
      <c r="H21" s="10">
        <v>487.83872000000002</v>
      </c>
      <c r="I21" s="10"/>
      <c r="J21" s="10">
        <v>581.10347999999999</v>
      </c>
      <c r="K21" s="10">
        <v>663.82</v>
      </c>
      <c r="L21" s="11"/>
      <c r="M21" s="11">
        <v>13.263870967741935</v>
      </c>
      <c r="N21" s="11">
        <v>13.686451612903227</v>
      </c>
      <c r="P21" s="11">
        <v>0.23533000000000001</v>
      </c>
      <c r="Q21" s="11">
        <v>0.23319000000000001</v>
      </c>
      <c r="R21" s="11">
        <v>0.27078000000000002</v>
      </c>
      <c r="S21" s="11">
        <v>0.28677000000000002</v>
      </c>
      <c r="U21" s="11">
        <v>0.40554000000000001</v>
      </c>
      <c r="V21" s="11">
        <v>0.39424999999999999</v>
      </c>
      <c r="W21" s="11">
        <v>0.43456000000000006</v>
      </c>
      <c r="X21" s="11">
        <v>0.45415999999999995</v>
      </c>
      <c r="Z21" s="28">
        <v>1.6400000000000001</v>
      </c>
      <c r="AA21" s="28">
        <v>1.5985</v>
      </c>
      <c r="AC21" s="41">
        <v>200.51489298009278</v>
      </c>
      <c r="AD21" s="41">
        <v>218.93</v>
      </c>
      <c r="AE21" s="41">
        <v>208.18</v>
      </c>
      <c r="AG21" s="16">
        <f t="shared" si="0"/>
        <v>0.25651750000000001</v>
      </c>
      <c r="AH21" s="16">
        <f t="shared" si="1"/>
        <v>0.42212749999999999</v>
      </c>
      <c r="AI21" s="16"/>
      <c r="AK21" s="18">
        <f t="shared" si="12"/>
        <v>3.5592500000000027E-2</v>
      </c>
      <c r="AL21" s="18">
        <f t="shared" si="13"/>
        <v>5.3387499999999977E-2</v>
      </c>
      <c r="AM21" s="18"/>
      <c r="AO21" s="26">
        <f t="shared" si="29"/>
        <v>1.2316625000000001</v>
      </c>
      <c r="AP21" s="26">
        <f t="shared" si="30"/>
        <v>1.2289875000000001</v>
      </c>
      <c r="AQ21" s="26">
        <f t="shared" si="31"/>
        <v>1.2759750000000001</v>
      </c>
      <c r="AR21" s="26">
        <f t="shared" si="32"/>
        <v>1.2959624999999999</v>
      </c>
      <c r="AS21" s="26"/>
      <c r="AT21" s="6"/>
      <c r="AU21" s="26">
        <f t="shared" si="33"/>
        <v>1.4444250000000001</v>
      </c>
      <c r="AV21" s="26">
        <f t="shared" si="34"/>
        <v>1.4303124999999999</v>
      </c>
      <c r="AW21" s="26">
        <f t="shared" si="35"/>
        <v>1.4807000000000001</v>
      </c>
      <c r="AX21" s="26">
        <f t="shared" si="36"/>
        <v>1.5051999999999999</v>
      </c>
      <c r="AY21" s="26"/>
      <c r="BA21" s="24">
        <f t="shared" si="10"/>
        <v>1.258146875</v>
      </c>
      <c r="BB21" s="24">
        <f t="shared" si="11"/>
        <v>1.4651593750000003</v>
      </c>
      <c r="BC21" s="16"/>
      <c r="BE21" s="22">
        <f t="shared" si="14"/>
        <v>4.4490625000000006E-2</v>
      </c>
      <c r="BF21" s="22">
        <f t="shared" si="15"/>
        <v>6.673437499999979E-2</v>
      </c>
      <c r="BG21" s="18"/>
      <c r="BI21" s="15">
        <f t="shared" si="19"/>
        <v>-15.080140792220821</v>
      </c>
      <c r="BJ21" s="15">
        <f t="shared" si="20"/>
        <v>-10.74209033090855</v>
      </c>
      <c r="BK21" s="6"/>
      <c r="BL21" s="13">
        <f t="shared" si="21"/>
        <v>-63.012966601178775</v>
      </c>
      <c r="BM21" s="13">
        <f t="shared" si="37"/>
        <v>-63.327409690660041</v>
      </c>
      <c r="BN21" s="13">
        <f t="shared" si="38"/>
        <v>-57.40376598656578</v>
      </c>
      <c r="BO21" s="13">
        <f t="shared" si="39"/>
        <v>-55.733074002037597</v>
      </c>
      <c r="BQ21" s="13">
        <f t="shared" si="22"/>
        <v>-49.942603221625625</v>
      </c>
      <c r="BR21" s="13">
        <f t="shared" si="40"/>
        <v>-51.338574902183446</v>
      </c>
      <c r="BS21" s="13">
        <f t="shared" si="41"/>
        <v>-46.396279712343805</v>
      </c>
      <c r="BT21" s="13">
        <f t="shared" si="42"/>
        <v>-44.95030303030304</v>
      </c>
      <c r="BV21" s="8">
        <f t="shared" si="26"/>
        <v>-20.745344036682333</v>
      </c>
      <c r="BW21" s="8">
        <f t="shared" si="27"/>
        <v>-21.469088408869542</v>
      </c>
      <c r="BX21" s="8">
        <f t="shared" si="28"/>
        <v>-17.517836660899309</v>
      </c>
    </row>
    <row r="22" spans="1:76" hidden="1" x14ac:dyDescent="0.2">
      <c r="A22" s="38">
        <v>43983</v>
      </c>
      <c r="B22" s="10">
        <v>260.30972000000003</v>
      </c>
      <c r="C22" s="10">
        <v>327.58999999999997</v>
      </c>
      <c r="D22" s="10">
        <v>332.84762999999998</v>
      </c>
      <c r="E22" s="10">
        <v>414.255</v>
      </c>
      <c r="F22" s="10">
        <v>630.86950999999999</v>
      </c>
      <c r="G22" s="10"/>
      <c r="H22" s="10">
        <v>514.93340000000001</v>
      </c>
      <c r="I22" s="10"/>
      <c r="J22" s="10">
        <v>613.70946000000004</v>
      </c>
      <c r="K22" s="10">
        <v>689.12</v>
      </c>
      <c r="L22" s="11"/>
      <c r="M22" s="11">
        <v>14.025</v>
      </c>
      <c r="N22" s="11">
        <v>14.2</v>
      </c>
      <c r="P22" s="11">
        <v>0.22913</v>
      </c>
      <c r="Q22" s="11">
        <v>0.22558</v>
      </c>
      <c r="R22" s="11">
        <v>0.4153</v>
      </c>
      <c r="S22" s="11">
        <v>0.41914000000000001</v>
      </c>
      <c r="U22" s="11">
        <v>0.40996000000000005</v>
      </c>
      <c r="V22" s="11">
        <v>0.40551999999999999</v>
      </c>
      <c r="W22" s="11">
        <v>0.5847</v>
      </c>
      <c r="X22" s="11">
        <v>0.59697</v>
      </c>
      <c r="Z22" s="28">
        <v>1.6614285714285713</v>
      </c>
      <c r="AA22" s="28">
        <v>1.5911999999999999</v>
      </c>
      <c r="AC22" s="41">
        <v>201.67040862146385</v>
      </c>
      <c r="AD22" s="41">
        <v>220.21</v>
      </c>
      <c r="AE22" s="41">
        <v>208.91</v>
      </c>
      <c r="AG22" s="16">
        <f t="shared" si="0"/>
        <v>0.3222875</v>
      </c>
      <c r="AH22" s="16">
        <f t="shared" si="1"/>
        <v>0.4992875</v>
      </c>
      <c r="AI22" s="16"/>
      <c r="AK22" s="18">
        <f t="shared" si="12"/>
        <v>0.18245250000000002</v>
      </c>
      <c r="AL22" s="18">
        <f t="shared" si="13"/>
        <v>0.1905075</v>
      </c>
      <c r="AM22" s="18"/>
      <c r="AO22" s="26">
        <f t="shared" si="29"/>
        <v>1.2239125</v>
      </c>
      <c r="AP22" s="26">
        <f t="shared" si="30"/>
        <v>1.2194750000000001</v>
      </c>
      <c r="AQ22" s="26">
        <f t="shared" si="31"/>
        <v>1.4566250000000001</v>
      </c>
      <c r="AR22" s="26">
        <f t="shared" si="32"/>
        <v>1.4614250000000002</v>
      </c>
      <c r="AS22" s="26"/>
      <c r="AT22" s="6"/>
      <c r="AU22" s="26">
        <f t="shared" si="33"/>
        <v>1.4499500000000001</v>
      </c>
      <c r="AV22" s="26">
        <f t="shared" si="34"/>
        <v>1.4444000000000001</v>
      </c>
      <c r="AW22" s="26">
        <f t="shared" si="35"/>
        <v>1.6683749999999999</v>
      </c>
      <c r="AX22" s="26">
        <f t="shared" si="36"/>
        <v>1.6837124999999999</v>
      </c>
      <c r="AY22" s="26"/>
      <c r="BA22" s="24">
        <f t="shared" si="10"/>
        <v>1.340359375</v>
      </c>
      <c r="BB22" s="24">
        <f t="shared" si="11"/>
        <v>1.5616093750000002</v>
      </c>
      <c r="BC22" s="16"/>
      <c r="BE22" s="22">
        <f t="shared" si="14"/>
        <v>0.22806562499999994</v>
      </c>
      <c r="BF22" s="22">
        <f t="shared" si="15"/>
        <v>0.23813437500000001</v>
      </c>
      <c r="BG22" s="18"/>
      <c r="BI22" s="15">
        <f t="shared" si="19"/>
        <v>-5.6519121773508818</v>
      </c>
      <c r="BJ22" s="15">
        <f t="shared" si="20"/>
        <v>-3.6397958470250957</v>
      </c>
      <c r="BK22" s="6"/>
      <c r="BL22" s="13">
        <f t="shared" si="21"/>
        <v>-49.346744777274246</v>
      </c>
      <c r="BM22" s="13">
        <f t="shared" si="37"/>
        <v>-50.206388097918463</v>
      </c>
      <c r="BN22" s="13">
        <f t="shared" si="38"/>
        <v>-8.8114529126320225</v>
      </c>
      <c r="BO22" s="13">
        <f t="shared" si="39"/>
        <v>-16.975675461532379</v>
      </c>
      <c r="BQ22" s="13">
        <f t="shared" si="22"/>
        <v>-34.545686778535277</v>
      </c>
      <c r="BR22" s="13">
        <f t="shared" si="40"/>
        <v>-35.300030314150334</v>
      </c>
      <c r="BS22" s="13">
        <f t="shared" si="41"/>
        <v>-7.1226609905645333</v>
      </c>
      <c r="BT22" s="13">
        <f t="shared" si="42"/>
        <v>-12.145695364238406</v>
      </c>
      <c r="BV22" s="8">
        <f t="shared" si="26"/>
        <v>-11.836653657666663</v>
      </c>
      <c r="BW22" s="8">
        <f t="shared" si="27"/>
        <v>-12.215731274775699</v>
      </c>
      <c r="BX22" s="8">
        <f t="shared" si="28"/>
        <v>-10.40067304658745</v>
      </c>
    </row>
    <row r="23" spans="1:76" hidden="1" x14ac:dyDescent="0.2">
      <c r="A23" s="38">
        <v>44013</v>
      </c>
      <c r="B23" s="10">
        <v>260.38195999999999</v>
      </c>
      <c r="C23" s="10">
        <v>330.98</v>
      </c>
      <c r="D23" s="10">
        <v>336.77769000000001</v>
      </c>
      <c r="E23" s="10">
        <v>410.87297000000001</v>
      </c>
      <c r="F23" s="10">
        <v>628.96051999999997</v>
      </c>
      <c r="G23" s="10"/>
      <c r="H23" s="10">
        <v>526.84495000000004</v>
      </c>
      <c r="I23" s="10"/>
      <c r="J23" s="10">
        <v>570.50035000000003</v>
      </c>
      <c r="K23" s="10">
        <v>654.41</v>
      </c>
      <c r="L23" s="11"/>
      <c r="M23" s="11">
        <v>14.267096774193547</v>
      </c>
      <c r="N23" s="11">
        <v>14.433225806451613</v>
      </c>
      <c r="P23" s="11">
        <v>0.21052000000000001</v>
      </c>
      <c r="Q23" s="11">
        <v>0.21229000000000001</v>
      </c>
      <c r="R23" s="11">
        <v>0.21719000000000002</v>
      </c>
      <c r="S23" s="11">
        <v>0.40402000000000005</v>
      </c>
      <c r="U23" s="11">
        <v>0.36993000000000004</v>
      </c>
      <c r="V23" s="11">
        <v>0.36953000000000003</v>
      </c>
      <c r="W23" s="11">
        <v>0.37810000000000005</v>
      </c>
      <c r="X23" s="11">
        <v>0.56348999999999994</v>
      </c>
      <c r="Z23" s="28">
        <v>1.6428571428571423</v>
      </c>
      <c r="AA23" s="28">
        <v>1.5663</v>
      </c>
      <c r="AC23" s="41">
        <v>202.10746894177518</v>
      </c>
      <c r="AD23" s="41">
        <v>220.64</v>
      </c>
      <c r="AE23" s="41">
        <v>209.73</v>
      </c>
      <c r="AG23" s="16">
        <f t="shared" si="0"/>
        <v>0.26100500000000004</v>
      </c>
      <c r="AH23" s="16">
        <f t="shared" si="1"/>
        <v>0.42026249999999998</v>
      </c>
      <c r="AI23" s="16"/>
      <c r="AK23" s="18">
        <f t="shared" si="12"/>
        <v>7.0775000000000282E-3</v>
      </c>
      <c r="AL23" s="18">
        <f t="shared" si="13"/>
        <v>0.19318749999999998</v>
      </c>
      <c r="AM23" s="18"/>
      <c r="AO23" s="26">
        <f t="shared" si="29"/>
        <v>1.20065</v>
      </c>
      <c r="AP23" s="26">
        <f t="shared" si="30"/>
        <v>1.2028624999999999</v>
      </c>
      <c r="AQ23" s="26">
        <f t="shared" si="31"/>
        <v>1.2089875000000001</v>
      </c>
      <c r="AR23" s="26">
        <f t="shared" si="32"/>
        <v>1.4425250000000001</v>
      </c>
      <c r="AS23" s="26"/>
      <c r="AT23" s="6"/>
      <c r="AU23" s="26">
        <f t="shared" si="33"/>
        <v>1.3999125000000001</v>
      </c>
      <c r="AV23" s="26">
        <f t="shared" si="34"/>
        <v>1.3994125000000002</v>
      </c>
      <c r="AW23" s="26">
        <f t="shared" si="35"/>
        <v>1.4101250000000001</v>
      </c>
      <c r="AX23" s="26">
        <f t="shared" si="36"/>
        <v>1.6418624999999998</v>
      </c>
      <c r="AY23" s="26"/>
      <c r="BA23" s="24">
        <f t="shared" si="10"/>
        <v>1.2637562499999999</v>
      </c>
      <c r="BB23" s="24">
        <f t="shared" si="11"/>
        <v>1.4628281250000001</v>
      </c>
      <c r="BC23" s="16"/>
      <c r="BE23" s="22">
        <f t="shared" si="14"/>
        <v>8.8468750000000318E-3</v>
      </c>
      <c r="BF23" s="22">
        <f t="shared" si="15"/>
        <v>0.24148437499999986</v>
      </c>
      <c r="BG23" s="18"/>
      <c r="BI23" s="15">
        <f t="shared" si="19"/>
        <v>-16.866147716480594</v>
      </c>
      <c r="BJ23" s="15">
        <f t="shared" si="20"/>
        <v>-12.703430980203834</v>
      </c>
      <c r="BK23" s="6"/>
      <c r="BL23" s="13">
        <f t="shared" si="21"/>
        <v>-63.342562120183189</v>
      </c>
      <c r="BM23" s="13">
        <f t="shared" si="37"/>
        <v>-63.036929987985999</v>
      </c>
      <c r="BN23" s="13">
        <f t="shared" si="38"/>
        <v>-62.31106946396654</v>
      </c>
      <c r="BO23" s="13">
        <f t="shared" si="39"/>
        <v>-33.805193741295966</v>
      </c>
      <c r="BQ23" s="13">
        <f t="shared" si="22"/>
        <v>-50.380266387670517</v>
      </c>
      <c r="BR23" s="13">
        <f t="shared" si="40"/>
        <v>-50.504292851498143</v>
      </c>
      <c r="BS23" s="13">
        <f t="shared" si="41"/>
        <v>-49.361833206101757</v>
      </c>
      <c r="BT23" s="13">
        <f t="shared" si="42"/>
        <v>-28.360201383238415</v>
      </c>
      <c r="BV23" s="8">
        <f t="shared" si="26"/>
        <v>-10.221526693439998</v>
      </c>
      <c r="BW23" s="8">
        <f t="shared" si="27"/>
        <v>-10.701017606202567</v>
      </c>
      <c r="BX23" s="8">
        <f t="shared" si="28"/>
        <v>-9.3867714366721913</v>
      </c>
    </row>
    <row r="24" spans="1:76" hidden="1" x14ac:dyDescent="0.2">
      <c r="A24" s="38">
        <v>44044</v>
      </c>
      <c r="B24" s="10">
        <v>260.60392000000002</v>
      </c>
      <c r="C24" s="10">
        <v>329.54</v>
      </c>
      <c r="D24" s="10">
        <v>335.45765999999998</v>
      </c>
      <c r="E24" s="10">
        <v>417.90751999999998</v>
      </c>
      <c r="F24" s="10">
        <v>633.45457999999996</v>
      </c>
      <c r="G24" s="10"/>
      <c r="H24" s="10">
        <v>521.36612000000002</v>
      </c>
      <c r="I24" s="10"/>
      <c r="J24" s="10">
        <v>641.81515999999999</v>
      </c>
      <c r="K24" s="10">
        <v>711.78</v>
      </c>
      <c r="L24" s="11"/>
      <c r="M24" s="11">
        <v>14.194516129032259</v>
      </c>
      <c r="N24" s="11">
        <v>14.181612903225806</v>
      </c>
      <c r="P24" s="11">
        <v>0.34128000000000003</v>
      </c>
      <c r="Q24" s="11">
        <v>0.33917999999999998</v>
      </c>
      <c r="R24" s="11">
        <v>0.55112000000000005</v>
      </c>
      <c r="S24" s="11">
        <v>0.63246999999999998</v>
      </c>
      <c r="U24" s="11">
        <v>0.50881999999999994</v>
      </c>
      <c r="V24" s="11">
        <v>0.50421000000000005</v>
      </c>
      <c r="W24" s="11">
        <v>0.71515000000000006</v>
      </c>
      <c r="X24" s="11">
        <v>0.79900000000000004</v>
      </c>
      <c r="Z24" s="28">
        <v>1.6385714285714283</v>
      </c>
      <c r="AA24" s="28">
        <v>1.5565</v>
      </c>
      <c r="AC24" s="41">
        <v>201.80811255800029</v>
      </c>
      <c r="AD24" s="41">
        <v>220.32</v>
      </c>
      <c r="AE24" s="41">
        <v>208.62</v>
      </c>
      <c r="AG24" s="16">
        <f t="shared" si="0"/>
        <v>0.46601250000000005</v>
      </c>
      <c r="AH24" s="16">
        <f t="shared" si="1"/>
        <v>0.631795</v>
      </c>
      <c r="AI24" s="16"/>
      <c r="AK24" s="18">
        <f t="shared" si="12"/>
        <v>0.20976250000000002</v>
      </c>
      <c r="AL24" s="18">
        <f t="shared" si="13"/>
        <v>0.29236249999999997</v>
      </c>
      <c r="AM24" s="18"/>
      <c r="AO24" s="26">
        <f t="shared" si="29"/>
        <v>1.3641000000000001</v>
      </c>
      <c r="AP24" s="26">
        <f t="shared" si="30"/>
        <v>1.361475</v>
      </c>
      <c r="AQ24" s="26">
        <f t="shared" si="31"/>
        <v>1.6264000000000001</v>
      </c>
      <c r="AR24" s="26">
        <f t="shared" si="32"/>
        <v>1.7280875</v>
      </c>
      <c r="AS24" s="26"/>
      <c r="AT24" s="6"/>
      <c r="AU24" s="26">
        <f t="shared" si="33"/>
        <v>1.5735250000000001</v>
      </c>
      <c r="AV24" s="26">
        <f t="shared" si="34"/>
        <v>1.5677625000000002</v>
      </c>
      <c r="AW24" s="26">
        <f t="shared" si="35"/>
        <v>1.8314374999999998</v>
      </c>
      <c r="AX24" s="26">
        <f t="shared" si="36"/>
        <v>1.9362499999999998</v>
      </c>
      <c r="AY24" s="26"/>
      <c r="BA24" s="24">
        <f t="shared" si="10"/>
        <v>1.5200156250000001</v>
      </c>
      <c r="BB24" s="24">
        <f t="shared" si="11"/>
        <v>1.72724375</v>
      </c>
      <c r="BC24" s="16"/>
      <c r="BE24" s="22">
        <f t="shared" si="14"/>
        <v>0.26220312499999987</v>
      </c>
      <c r="BF24" s="22">
        <f t="shared" si="15"/>
        <v>0.36545312499999982</v>
      </c>
      <c r="BG24" s="18"/>
      <c r="BI24" s="15">
        <f t="shared" si="19"/>
        <v>-7.2692420771725104</v>
      </c>
      <c r="BJ24" s="15">
        <f t="shared" si="20"/>
        <v>-5.7132638327747625</v>
      </c>
      <c r="BK24" s="6"/>
      <c r="BL24" s="13">
        <f t="shared" si="21"/>
        <v>-44.519044754767279</v>
      </c>
      <c r="BM24" s="13">
        <f t="shared" si="37"/>
        <v>-44.974042829331609</v>
      </c>
      <c r="BN24" s="13">
        <f t="shared" si="38"/>
        <v>-10.814790840682898</v>
      </c>
      <c r="BO24" s="13">
        <f t="shared" si="39"/>
        <v>-2.269917794672105</v>
      </c>
      <c r="BQ24" s="13">
        <f t="shared" si="22"/>
        <v>-35.687652464072208</v>
      </c>
      <c r="BR24" s="13">
        <f t="shared" si="40"/>
        <v>-36.411789186939579</v>
      </c>
      <c r="BS24" s="13">
        <f t="shared" si="41"/>
        <v>-9.8785190412581496</v>
      </c>
      <c r="BT24" s="13">
        <f t="shared" si="42"/>
        <v>-3.2148654214211314</v>
      </c>
      <c r="BV24" s="8">
        <f t="shared" si="26"/>
        <v>-9.9147474458938021</v>
      </c>
      <c r="BW24" s="8">
        <f t="shared" si="27"/>
        <v>-9.9369601702893995</v>
      </c>
      <c r="BX24" s="8">
        <f t="shared" si="28"/>
        <v>-11.450612310667097</v>
      </c>
    </row>
    <row r="25" spans="1:76" hidden="1" x14ac:dyDescent="0.2">
      <c r="A25" s="38">
        <v>44075</v>
      </c>
      <c r="B25" s="10">
        <v>261.73908</v>
      </c>
      <c r="C25" s="10">
        <v>325.58</v>
      </c>
      <c r="D25" s="10">
        <v>331.92397</v>
      </c>
      <c r="E25" s="10">
        <v>418.94098000000002</v>
      </c>
      <c r="F25" s="10">
        <v>634.22911999999997</v>
      </c>
      <c r="G25" s="10"/>
      <c r="H25" s="10">
        <v>517.37108999999998</v>
      </c>
      <c r="I25" s="10"/>
      <c r="J25" s="10">
        <v>646.78733</v>
      </c>
      <c r="K25" s="10">
        <v>718.37</v>
      </c>
      <c r="L25" s="11"/>
      <c r="M25" s="11">
        <v>14.155000000000001</v>
      </c>
      <c r="N25" s="11">
        <v>13.816666666666666</v>
      </c>
      <c r="P25" s="11">
        <v>0.34947000000000006</v>
      </c>
      <c r="Q25" s="11">
        <v>0.34826999999999997</v>
      </c>
      <c r="R25" s="11">
        <v>0.54944000000000004</v>
      </c>
      <c r="S25" s="11">
        <v>0.63278000000000001</v>
      </c>
      <c r="U25" s="11">
        <v>0.51015999999999995</v>
      </c>
      <c r="V25" s="11">
        <v>0.50618000000000007</v>
      </c>
      <c r="W25" s="11">
        <v>0.71160000000000001</v>
      </c>
      <c r="X25" s="11">
        <v>0.79569000000000001</v>
      </c>
      <c r="Z25" s="28">
        <v>1.6042857142857143</v>
      </c>
      <c r="AA25" s="28">
        <v>1.5427999999999999</v>
      </c>
      <c r="AC25" s="41">
        <v>201.92785511151024</v>
      </c>
      <c r="AD25" s="41">
        <v>220.47</v>
      </c>
      <c r="AE25" s="41">
        <v>208.67</v>
      </c>
      <c r="AG25" s="16">
        <f t="shared" si="0"/>
        <v>0.46999000000000002</v>
      </c>
      <c r="AH25" s="16">
        <f t="shared" si="1"/>
        <v>0.63090749999999995</v>
      </c>
      <c r="AI25" s="16"/>
      <c r="AK25" s="18">
        <f t="shared" si="12"/>
        <v>0.20200000000000001</v>
      </c>
      <c r="AL25" s="18">
        <f t="shared" si="13"/>
        <v>0.285715</v>
      </c>
      <c r="AM25" s="18"/>
      <c r="AO25" s="26">
        <f t="shared" si="29"/>
        <v>1.3743375000000002</v>
      </c>
      <c r="AP25" s="26">
        <f t="shared" si="30"/>
        <v>1.3728374999999997</v>
      </c>
      <c r="AQ25" s="26">
        <f t="shared" si="31"/>
        <v>1.6243000000000003</v>
      </c>
      <c r="AR25" s="26">
        <f t="shared" si="32"/>
        <v>1.728475</v>
      </c>
      <c r="AS25" s="26"/>
      <c r="AT25" s="6"/>
      <c r="AU25" s="26">
        <f t="shared" si="33"/>
        <v>1.5751999999999999</v>
      </c>
      <c r="AV25" s="26">
        <f t="shared" si="34"/>
        <v>1.5702250000000002</v>
      </c>
      <c r="AW25" s="26">
        <f t="shared" si="35"/>
        <v>1.827</v>
      </c>
      <c r="AX25" s="26">
        <f t="shared" si="36"/>
        <v>1.9321125000000001</v>
      </c>
      <c r="AY25" s="26"/>
      <c r="BA25" s="24">
        <f t="shared" si="10"/>
        <v>1.5249874999999999</v>
      </c>
      <c r="BB25" s="24">
        <f t="shared" si="11"/>
        <v>1.726134375</v>
      </c>
      <c r="BC25" s="16"/>
      <c r="BE25" s="22">
        <f t="shared" si="14"/>
        <v>0.25250000000000006</v>
      </c>
      <c r="BF25" s="22">
        <f t="shared" si="15"/>
        <v>0.35714374999999998</v>
      </c>
      <c r="BG25" s="18"/>
      <c r="BI25" s="15">
        <f t="shared" si="19"/>
        <v>-5.616012705956253</v>
      </c>
      <c r="BJ25" s="15">
        <f t="shared" si="20"/>
        <v>-4.1291321348974286</v>
      </c>
      <c r="BK25" s="6"/>
      <c r="BL25" s="13">
        <f t="shared" si="21"/>
        <v>-39.673744174003097</v>
      </c>
      <c r="BM25" s="13">
        <f t="shared" si="37"/>
        <v>-39.912008281573506</v>
      </c>
      <c r="BN25" s="13">
        <f t="shared" si="38"/>
        <v>-6.3188405797101392</v>
      </c>
      <c r="BO25" s="13">
        <f t="shared" si="39"/>
        <v>2.1337723545742149</v>
      </c>
      <c r="BQ25" s="13">
        <f t="shared" si="22"/>
        <v>-32.087326943556995</v>
      </c>
      <c r="BR25" s="13">
        <f t="shared" si="40"/>
        <v>-32.715671939385885</v>
      </c>
      <c r="BS25" s="13">
        <f t="shared" si="41"/>
        <v>-6.3807393763978588</v>
      </c>
      <c r="BT25" s="13">
        <f t="shared" si="42"/>
        <v>7.4204502578290032E-2</v>
      </c>
      <c r="BV25" s="8">
        <f t="shared" si="26"/>
        <v>-10.531801263045448</v>
      </c>
      <c r="BW25" s="8">
        <f t="shared" si="27"/>
        <v>-9.677762416250113</v>
      </c>
      <c r="BX25" s="8">
        <f t="shared" si="28"/>
        <v>-15.580448065173124</v>
      </c>
    </row>
    <row r="26" spans="1:76" hidden="1" x14ac:dyDescent="0.2">
      <c r="A26" s="38">
        <v>44105</v>
      </c>
      <c r="B26" s="10">
        <v>261.95101</v>
      </c>
      <c r="C26" s="10">
        <v>325.8</v>
      </c>
      <c r="D26" s="10">
        <v>332.71445999999997</v>
      </c>
      <c r="E26" s="10">
        <v>415.31788999999998</v>
      </c>
      <c r="F26" s="10">
        <v>632.23767999999995</v>
      </c>
      <c r="G26" s="10"/>
      <c r="H26" s="10">
        <v>516.87449000000004</v>
      </c>
      <c r="I26" s="10"/>
      <c r="J26" s="10">
        <v>612.01624000000004</v>
      </c>
      <c r="K26" s="10">
        <v>691.57</v>
      </c>
      <c r="L26" s="11"/>
      <c r="M26" s="11">
        <v>14.036451612903226</v>
      </c>
      <c r="N26" s="11">
        <v>13.870322580645162</v>
      </c>
      <c r="P26" s="11">
        <v>0.36985999999999997</v>
      </c>
      <c r="Q26" s="11">
        <v>0.36957999999999996</v>
      </c>
      <c r="R26" s="11">
        <v>0.39441000000000004</v>
      </c>
      <c r="S26" s="11">
        <v>0.45441000000000004</v>
      </c>
      <c r="U26" s="11">
        <v>0.53774999999999995</v>
      </c>
      <c r="V26" s="11">
        <v>0.53739999999999999</v>
      </c>
      <c r="W26" s="11">
        <v>0.56164000000000003</v>
      </c>
      <c r="X26" s="11">
        <v>0.62645000000000006</v>
      </c>
      <c r="Z26" s="28">
        <v>1.5857142857142859</v>
      </c>
      <c r="AA26" s="28">
        <v>1.5107999999999999</v>
      </c>
      <c r="AC26" s="41">
        <v>201.74824128124533</v>
      </c>
      <c r="AD26" s="41">
        <v>220.38</v>
      </c>
      <c r="AE26" s="41">
        <v>208.99</v>
      </c>
      <c r="AG26" s="16">
        <f t="shared" si="0"/>
        <v>0.39706499999999995</v>
      </c>
      <c r="AH26" s="16">
        <f t="shared" si="1"/>
        <v>0.56581000000000004</v>
      </c>
      <c r="AI26" s="16"/>
      <c r="AK26" s="18">
        <f t="shared" si="12"/>
        <v>2.4377500000000107E-2</v>
      </c>
      <c r="AL26" s="18">
        <f t="shared" si="13"/>
        <v>8.6782500000000123E-2</v>
      </c>
      <c r="AM26" s="18"/>
      <c r="AO26" s="26">
        <f t="shared" si="29"/>
        <v>1.3998250000000001</v>
      </c>
      <c r="AP26" s="26">
        <f t="shared" si="30"/>
        <v>1.399475</v>
      </c>
      <c r="AQ26" s="26">
        <f t="shared" si="31"/>
        <v>1.4305125000000003</v>
      </c>
      <c r="AR26" s="26">
        <f t="shared" si="32"/>
        <v>1.5055125</v>
      </c>
      <c r="AS26" s="26"/>
      <c r="AT26" s="6"/>
      <c r="AU26" s="26">
        <f t="shared" si="33"/>
        <v>1.6096874999999999</v>
      </c>
      <c r="AV26" s="26">
        <f t="shared" si="34"/>
        <v>1.6092499999999998</v>
      </c>
      <c r="AW26" s="26">
        <f t="shared" si="35"/>
        <v>1.6395500000000003</v>
      </c>
      <c r="AX26" s="26">
        <f t="shared" si="36"/>
        <v>1.7205625000000002</v>
      </c>
      <c r="AY26" s="26"/>
      <c r="BA26" s="24">
        <f t="shared" si="10"/>
        <v>1.4338312500000001</v>
      </c>
      <c r="BB26" s="24">
        <f t="shared" si="11"/>
        <v>1.6447625000000001</v>
      </c>
      <c r="BC26" s="16"/>
      <c r="BE26" s="22">
        <f t="shared" si="14"/>
        <v>3.0471875000000259E-2</v>
      </c>
      <c r="BF26" s="22">
        <f t="shared" si="15"/>
        <v>0.10847812500000009</v>
      </c>
      <c r="BG26" s="18"/>
      <c r="BI26" s="15">
        <f t="shared" si="19"/>
        <v>-12.007223152631674</v>
      </c>
      <c r="BJ26" s="15">
        <f t="shared" si="20"/>
        <v>-8.8023525688363691</v>
      </c>
      <c r="BK26" s="6"/>
      <c r="BL26" s="13">
        <f t="shared" si="21"/>
        <v>-40.025944543538195</v>
      </c>
      <c r="BM26" s="13">
        <f t="shared" si="37"/>
        <v>-40.071347494730027</v>
      </c>
      <c r="BN26" s="13">
        <f t="shared" si="38"/>
        <v>-37.425035697287001</v>
      </c>
      <c r="BO26" s="13">
        <f t="shared" si="39"/>
        <v>-34.711206896551715</v>
      </c>
      <c r="BQ26" s="13">
        <f t="shared" si="22"/>
        <v>-31.766273315569094</v>
      </c>
      <c r="BR26" s="13">
        <f t="shared" si="40"/>
        <v>-31.948841332151446</v>
      </c>
      <c r="BS26" s="13">
        <f t="shared" si="41"/>
        <v>-30.152966048998884</v>
      </c>
      <c r="BT26" s="13">
        <f t="shared" si="42"/>
        <v>-28.233474624813837</v>
      </c>
      <c r="BV26" s="8">
        <f t="shared" si="26"/>
        <v>-10.863895816290746</v>
      </c>
      <c r="BW26" s="8">
        <f t="shared" si="27"/>
        <v>-10.738902108804471</v>
      </c>
      <c r="BX26" s="8">
        <f t="shared" si="28"/>
        <v>-15.229777418528068</v>
      </c>
    </row>
    <row r="27" spans="1:76" hidden="1" x14ac:dyDescent="0.2">
      <c r="A27" s="38">
        <v>44136</v>
      </c>
      <c r="B27" s="10">
        <v>261.96008999999998</v>
      </c>
      <c r="C27" s="10">
        <v>325.74</v>
      </c>
      <c r="D27" s="10">
        <v>332.73773999999997</v>
      </c>
      <c r="E27" s="10">
        <v>417.55547999999999</v>
      </c>
      <c r="F27" s="10">
        <v>631.98128999999994</v>
      </c>
      <c r="G27" s="10"/>
      <c r="H27" s="10">
        <v>508.88778000000002</v>
      </c>
      <c r="I27" s="10"/>
      <c r="J27" s="10">
        <v>624.87791000000004</v>
      </c>
      <c r="K27" s="10">
        <v>687.89</v>
      </c>
      <c r="L27" s="11"/>
      <c r="M27" s="11">
        <v>13.889999999999999</v>
      </c>
      <c r="N27" s="11">
        <v>14.004999999999999</v>
      </c>
      <c r="P27" s="11">
        <v>0.20149</v>
      </c>
      <c r="Q27" s="11">
        <v>0.20402000000000001</v>
      </c>
      <c r="R27" s="11">
        <v>0.43942000000000003</v>
      </c>
      <c r="S27" s="11">
        <v>0.59031</v>
      </c>
      <c r="U27" s="11">
        <v>0.39325000000000004</v>
      </c>
      <c r="V27" s="11">
        <v>0.39652000000000004</v>
      </c>
      <c r="W27" s="11">
        <v>0.61758000000000002</v>
      </c>
      <c r="X27" s="11">
        <v>0.76246999999999998</v>
      </c>
      <c r="Z27" s="28">
        <v>1.5671428571428572</v>
      </c>
      <c r="AA27" s="28">
        <v>1.4770000000000001</v>
      </c>
      <c r="AC27" s="41">
        <v>201.76620266427182</v>
      </c>
      <c r="AD27" s="41">
        <v>220.48</v>
      </c>
      <c r="AE27" s="41">
        <v>209.03</v>
      </c>
      <c r="AG27" s="16">
        <f t="shared" si="0"/>
        <v>0.35881000000000002</v>
      </c>
      <c r="AH27" s="16">
        <f t="shared" si="1"/>
        <v>0.54245500000000002</v>
      </c>
      <c r="AI27" s="16"/>
      <c r="AK27" s="18">
        <f t="shared" si="12"/>
        <v>0.22968</v>
      </c>
      <c r="AL27" s="18">
        <f t="shared" si="13"/>
        <v>0.37756999999999996</v>
      </c>
      <c r="AM27" s="18"/>
      <c r="AO27" s="26">
        <f t="shared" si="29"/>
        <v>1.1893624999999999</v>
      </c>
      <c r="AP27" s="26">
        <f t="shared" si="30"/>
        <v>1.1925250000000001</v>
      </c>
      <c r="AQ27" s="26">
        <f t="shared" si="31"/>
        <v>1.4867750000000002</v>
      </c>
      <c r="AR27" s="26">
        <f t="shared" si="32"/>
        <v>1.6753875000000003</v>
      </c>
      <c r="AS27" s="26"/>
      <c r="AT27" s="6"/>
      <c r="AU27" s="26">
        <f t="shared" si="33"/>
        <v>1.4290625000000001</v>
      </c>
      <c r="AV27" s="26">
        <f t="shared" si="34"/>
        <v>1.4331499999999999</v>
      </c>
      <c r="AW27" s="26">
        <f t="shared" si="35"/>
        <v>1.7094750000000001</v>
      </c>
      <c r="AX27" s="26">
        <f t="shared" si="36"/>
        <v>1.8905875000000001</v>
      </c>
      <c r="AY27" s="26"/>
      <c r="BA27" s="24">
        <f t="shared" si="10"/>
        <v>1.3860125000000001</v>
      </c>
      <c r="BB27" s="24">
        <f t="shared" si="11"/>
        <v>1.61556875</v>
      </c>
      <c r="BC27" s="16"/>
      <c r="BE27" s="22">
        <f t="shared" si="14"/>
        <v>0.28710000000000013</v>
      </c>
      <c r="BF27" s="22">
        <f t="shared" si="15"/>
        <v>0.47196250000000017</v>
      </c>
      <c r="BG27" s="18"/>
      <c r="BI27" s="15">
        <f t="shared" si="19"/>
        <v>-13.244438388725799</v>
      </c>
      <c r="BJ27" s="15">
        <f t="shared" si="20"/>
        <v>-10.238141841195281</v>
      </c>
      <c r="BK27" s="6"/>
      <c r="BL27" s="13">
        <f t="shared" si="21"/>
        <v>-69.940773671883164</v>
      </c>
      <c r="BM27" s="13">
        <f t="shared" si="37"/>
        <v>-69.57105357355924</v>
      </c>
      <c r="BN27" s="13">
        <f t="shared" si="38"/>
        <v>-34.93833192673862</v>
      </c>
      <c r="BO27" s="13">
        <f t="shared" si="39"/>
        <v>-15.337396916457502</v>
      </c>
      <c r="BQ27" s="13">
        <f t="shared" si="22"/>
        <v>-53.646404281150907</v>
      </c>
      <c r="BR27" s="13">
        <f t="shared" si="40"/>
        <v>-53.203592461024627</v>
      </c>
      <c r="BS27" s="13">
        <f t="shared" si="41"/>
        <v>-27.542999272590752</v>
      </c>
      <c r="BT27" s="13">
        <f t="shared" si="42"/>
        <v>-12.481491259283061</v>
      </c>
      <c r="BV27" s="8">
        <f t="shared" si="26"/>
        <v>-12.319943370659093</v>
      </c>
      <c r="BW27" s="8">
        <f t="shared" si="27"/>
        <v>-11.734801948739692</v>
      </c>
      <c r="BX27" s="8">
        <f t="shared" si="28"/>
        <v>-13.540487704496362</v>
      </c>
    </row>
    <row r="28" spans="1:76" hidden="1" x14ac:dyDescent="0.2">
      <c r="A28" s="38">
        <v>44166</v>
      </c>
      <c r="B28" s="10">
        <v>262.54903000000002</v>
      </c>
      <c r="C28" s="10">
        <v>325.3</v>
      </c>
      <c r="D28" s="10">
        <v>332.91795000000002</v>
      </c>
      <c r="E28" s="10">
        <v>419.91958</v>
      </c>
      <c r="F28" s="10">
        <v>633.70295999999996</v>
      </c>
      <c r="G28" s="10"/>
      <c r="H28" s="10">
        <v>520.57791999999995</v>
      </c>
      <c r="I28" s="10"/>
      <c r="J28" s="10">
        <v>651.83545000000004</v>
      </c>
      <c r="K28" s="10">
        <v>710.13</v>
      </c>
      <c r="L28" s="11"/>
      <c r="M28" s="11">
        <v>14.118709677419355</v>
      </c>
      <c r="N28" s="11">
        <v>14.344516129032259</v>
      </c>
      <c r="P28" s="11">
        <v>0.33923000000000003</v>
      </c>
      <c r="Q28" s="11">
        <v>0.33789000000000002</v>
      </c>
      <c r="R28" s="11">
        <v>0.50414999999999999</v>
      </c>
      <c r="S28" s="11">
        <v>0.58759000000000006</v>
      </c>
      <c r="U28" s="11">
        <v>0.52366000000000001</v>
      </c>
      <c r="V28" s="11">
        <v>0.52354999999999996</v>
      </c>
      <c r="W28" s="11">
        <v>0.68813999999999997</v>
      </c>
      <c r="X28" s="11">
        <v>0.77307000000000003</v>
      </c>
      <c r="Z28" s="28">
        <v>1.5528571428571429</v>
      </c>
      <c r="AA28" s="28">
        <v>1.4429000000000001</v>
      </c>
      <c r="AC28" s="41">
        <v>203.16719054033825</v>
      </c>
      <c r="AD28" s="41">
        <v>222.08</v>
      </c>
      <c r="AE28" s="41">
        <v>210.18</v>
      </c>
      <c r="AG28" s="16">
        <f t="shared" si="0"/>
        <v>0.44221500000000002</v>
      </c>
      <c r="AH28" s="16">
        <f t="shared" si="1"/>
        <v>0.62710500000000002</v>
      </c>
      <c r="AI28" s="16"/>
      <c r="AK28" s="18">
        <f t="shared" si="12"/>
        <v>0.16506249999999997</v>
      </c>
      <c r="AL28" s="18">
        <f t="shared" si="13"/>
        <v>0.24924750000000004</v>
      </c>
      <c r="AM28" s="18"/>
      <c r="AO28" s="26">
        <f t="shared" si="29"/>
        <v>1.3615375000000003</v>
      </c>
      <c r="AP28" s="26">
        <f t="shared" si="30"/>
        <v>1.3598625</v>
      </c>
      <c r="AQ28" s="26">
        <f t="shared" si="31"/>
        <v>1.5676875000000001</v>
      </c>
      <c r="AR28" s="26">
        <f t="shared" si="32"/>
        <v>1.6719875000000002</v>
      </c>
      <c r="AS28" s="26"/>
      <c r="AT28" s="6"/>
      <c r="AU28" s="26">
        <f t="shared" si="33"/>
        <v>1.5920749999999999</v>
      </c>
      <c r="AV28" s="26">
        <f t="shared" si="34"/>
        <v>1.5919375</v>
      </c>
      <c r="AW28" s="26">
        <f t="shared" si="35"/>
        <v>1.7976749999999999</v>
      </c>
      <c r="AX28" s="26">
        <f t="shared" si="36"/>
        <v>1.9038375000000003</v>
      </c>
      <c r="AY28" s="26"/>
      <c r="BA28" s="24">
        <f t="shared" si="10"/>
        <v>1.49026875</v>
      </c>
      <c r="BB28" s="24">
        <f t="shared" si="11"/>
        <v>1.7213812499999999</v>
      </c>
      <c r="BC28" s="16"/>
      <c r="BE28" s="22">
        <f t="shared" si="14"/>
        <v>0.20632812500000008</v>
      </c>
      <c r="BF28" s="22">
        <f t="shared" si="15"/>
        <v>0.3115593750000003</v>
      </c>
      <c r="BG28" s="18"/>
      <c r="BI28" s="15">
        <f t="shared" si="19"/>
        <v>-7.1895985900762183</v>
      </c>
      <c r="BJ28" s="15">
        <f t="shared" si="20"/>
        <v>-5.3891657118495084</v>
      </c>
      <c r="BK28" s="6"/>
      <c r="BL28" s="13">
        <f t="shared" si="21"/>
        <v>-42.288193263014627</v>
      </c>
      <c r="BM28" s="13">
        <f t="shared" si="37"/>
        <v>-42.555253315198918</v>
      </c>
      <c r="BN28" s="13">
        <f t="shared" si="38"/>
        <v>-15.581044876088413</v>
      </c>
      <c r="BO28" s="13">
        <f t="shared" si="39"/>
        <v>-4.6893755068937555</v>
      </c>
      <c r="BQ28" s="13">
        <f t="shared" si="22"/>
        <v>-31.868332032266466</v>
      </c>
      <c r="BR28" s="13">
        <f t="shared" si="40"/>
        <v>-31.882643767889686</v>
      </c>
      <c r="BS28" s="13">
        <f t="shared" si="41"/>
        <v>-11.4476901299704</v>
      </c>
      <c r="BT28" s="13">
        <f t="shared" si="42"/>
        <v>-2.7462573908667687</v>
      </c>
      <c r="BV28" s="8">
        <f t="shared" si="26"/>
        <v>-10.051564445189342</v>
      </c>
      <c r="BW28" s="8">
        <f t="shared" si="27"/>
        <v>-10.068217309114813</v>
      </c>
      <c r="BX28" s="8">
        <f t="shared" si="28"/>
        <v>-11.810086666798881</v>
      </c>
    </row>
    <row r="29" spans="1:76" x14ac:dyDescent="0.2">
      <c r="A29" s="39">
        <v>44197</v>
      </c>
      <c r="B29" s="60">
        <v>259.56693999999999</v>
      </c>
      <c r="C29" s="60">
        <v>326.63</v>
      </c>
      <c r="D29" s="60">
        <v>333.49641000000003</v>
      </c>
      <c r="E29" s="60">
        <v>425.15287999999998</v>
      </c>
      <c r="F29" s="60">
        <v>638.51688999999999</v>
      </c>
      <c r="G29" s="60"/>
      <c r="H29" s="60">
        <v>536.82492000000002</v>
      </c>
      <c r="I29" s="60"/>
      <c r="J29" s="60">
        <v>695.04413999999997</v>
      </c>
      <c r="K29" s="60">
        <v>752.46</v>
      </c>
      <c r="L29" s="11"/>
      <c r="M29" s="11">
        <v>14.55774193548387</v>
      </c>
      <c r="N29" s="11">
        <v>15.013548387096774</v>
      </c>
      <c r="P29" s="11">
        <v>0.66516999999999993</v>
      </c>
      <c r="Q29" s="11">
        <v>0.66778999999999999</v>
      </c>
      <c r="R29" s="11">
        <v>0.71881000000000006</v>
      </c>
      <c r="S29" s="11">
        <v>0.73784000000000005</v>
      </c>
      <c r="U29" s="11">
        <v>0.84967000000000004</v>
      </c>
      <c r="V29" s="11">
        <v>0.85353000000000001</v>
      </c>
      <c r="W29" s="11">
        <v>0.90046000000000004</v>
      </c>
      <c r="X29" s="11">
        <v>0.92296000000000011</v>
      </c>
      <c r="Z29" s="28">
        <v>1.5471428571428572</v>
      </c>
      <c r="AA29" s="28">
        <v>1.4639</v>
      </c>
      <c r="AC29" s="60">
        <v>202.41879958090107</v>
      </c>
      <c r="AD29" s="60">
        <v>221.33</v>
      </c>
      <c r="AE29" s="60">
        <v>208.7</v>
      </c>
      <c r="AG29" s="16">
        <f t="shared" si="0"/>
        <v>0.69740249999999993</v>
      </c>
      <c r="AH29" s="16">
        <f t="shared" si="1"/>
        <v>0.88165500000000008</v>
      </c>
      <c r="AI29" s="16"/>
      <c r="AK29" s="18">
        <f t="shared" si="12"/>
        <v>5.0595000000000057E-2</v>
      </c>
      <c r="AL29" s="18">
        <f t="shared" si="13"/>
        <v>7.136000000000009E-2</v>
      </c>
      <c r="AM29" s="18"/>
      <c r="AO29" s="26">
        <f t="shared" si="29"/>
        <v>1.7689624999999998</v>
      </c>
      <c r="AP29" s="26">
        <f t="shared" si="30"/>
        <v>1.7722375000000001</v>
      </c>
      <c r="AQ29" s="26">
        <f t="shared" si="31"/>
        <v>1.8360124999999998</v>
      </c>
      <c r="AR29" s="26">
        <f t="shared" si="32"/>
        <v>1.8598000000000001</v>
      </c>
      <c r="AS29" s="26"/>
      <c r="AT29" s="6"/>
      <c r="AU29" s="26">
        <f t="shared" si="33"/>
        <v>1.9995875000000001</v>
      </c>
      <c r="AV29" s="26">
        <f t="shared" si="34"/>
        <v>2.0044124999999999</v>
      </c>
      <c r="AW29" s="26">
        <f t="shared" si="35"/>
        <v>2.063075</v>
      </c>
      <c r="AX29" s="26">
        <f t="shared" si="36"/>
        <v>2.0912000000000002</v>
      </c>
      <c r="AY29" s="26"/>
      <c r="BA29" s="24">
        <f t="shared" si="10"/>
        <v>1.8092531249999999</v>
      </c>
      <c r="BB29" s="24">
        <f t="shared" si="11"/>
        <v>2.0395687499999999</v>
      </c>
      <c r="BC29" s="16"/>
      <c r="BE29" s="22">
        <f t="shared" si="14"/>
        <v>6.3243750000000043E-2</v>
      </c>
      <c r="BF29" s="22">
        <f t="shared" si="15"/>
        <v>8.9200000000000279E-2</v>
      </c>
      <c r="BG29" s="18"/>
      <c r="BI29" s="15">
        <f t="shared" si="19"/>
        <v>5.547136871015268</v>
      </c>
      <c r="BJ29" s="15">
        <f t="shared" si="20"/>
        <v>6.3908605039165289</v>
      </c>
      <c r="BK29" s="6"/>
      <c r="BL29" s="13">
        <f t="shared" si="21"/>
        <v>57.630693397791347</v>
      </c>
      <c r="BM29" s="13">
        <f t="shared" si="37"/>
        <v>58.262827349211996</v>
      </c>
      <c r="BN29" s="13">
        <f t="shared" si="38"/>
        <v>67.773783960414534</v>
      </c>
      <c r="BO29" s="13">
        <f t="shared" si="39"/>
        <v>57.75924738079965</v>
      </c>
      <c r="BQ29" s="13">
        <f t="shared" si="22"/>
        <v>42.837690173993458</v>
      </c>
      <c r="BR29" s="13">
        <f t="shared" si="40"/>
        <v>41.956890529887225</v>
      </c>
      <c r="BS29" s="13">
        <f t="shared" si="41"/>
        <v>48.735567631852803</v>
      </c>
      <c r="BT29" s="13">
        <f t="shared" si="42"/>
        <v>42.621380226844273</v>
      </c>
      <c r="BV29" s="8">
        <f t="shared" si="26"/>
        <v>-9.723033774697921</v>
      </c>
      <c r="BW29" s="8">
        <f t="shared" si="27"/>
        <v>-9.2117968938601464</v>
      </c>
      <c r="BX29" s="8">
        <f t="shared" si="28"/>
        <v>-9.52704935559745</v>
      </c>
    </row>
    <row r="30" spans="1:76" x14ac:dyDescent="0.2">
      <c r="A30" s="39">
        <v>44228</v>
      </c>
      <c r="B30" s="60">
        <v>260.16084999999998</v>
      </c>
      <c r="C30" s="60">
        <v>325.24</v>
      </c>
      <c r="D30" s="60">
        <v>331.45398</v>
      </c>
      <c r="E30" s="60">
        <v>426.26123000000001</v>
      </c>
      <c r="F30" s="60">
        <v>639.68665999999996</v>
      </c>
      <c r="G30" s="60"/>
      <c r="H30" s="60">
        <v>556.82748000000004</v>
      </c>
      <c r="I30" s="60"/>
      <c r="J30" s="60">
        <v>705.82249000000002</v>
      </c>
      <c r="K30" s="60">
        <v>760.64</v>
      </c>
      <c r="L30" s="11"/>
      <c r="M30" s="11">
        <v>15.097142857142858</v>
      </c>
      <c r="N30" s="11">
        <v>15.634285714285713</v>
      </c>
      <c r="P30" s="11">
        <v>0.66426000000000007</v>
      </c>
      <c r="Q30" s="11">
        <v>0.67071000000000003</v>
      </c>
      <c r="R30" s="11">
        <v>0.80147999999999997</v>
      </c>
      <c r="S30" s="11">
        <v>0.81260999999999994</v>
      </c>
      <c r="U30" s="11">
        <v>0.83587</v>
      </c>
      <c r="V30" s="11">
        <v>0.84672999999999998</v>
      </c>
      <c r="W30" s="11">
        <v>0.97377999999999998</v>
      </c>
      <c r="X30" s="11">
        <v>0.99081000000000008</v>
      </c>
      <c r="Z30" s="28">
        <v>1.5271428571428571</v>
      </c>
      <c r="AA30" s="28">
        <v>1.4398</v>
      </c>
      <c r="AC30" s="60">
        <v>202.96961532704685</v>
      </c>
      <c r="AD30" s="60">
        <v>222</v>
      </c>
      <c r="AE30" s="60">
        <v>209.05</v>
      </c>
      <c r="AG30" s="16">
        <f t="shared" si="0"/>
        <v>0.73726499999999995</v>
      </c>
      <c r="AH30" s="16">
        <f t="shared" si="1"/>
        <v>0.91179750000000004</v>
      </c>
      <c r="AI30" s="16"/>
      <c r="AK30" s="18">
        <f t="shared" si="12"/>
        <v>0.13323749999999995</v>
      </c>
      <c r="AL30" s="18">
        <f t="shared" si="13"/>
        <v>0.14731749999999999</v>
      </c>
      <c r="AM30" s="18"/>
      <c r="AO30" s="26">
        <f t="shared" si="29"/>
        <v>1.7678250000000002</v>
      </c>
      <c r="AP30" s="26">
        <f t="shared" si="30"/>
        <v>1.7758875000000001</v>
      </c>
      <c r="AQ30" s="26">
        <f t="shared" si="31"/>
        <v>1.9393499999999999</v>
      </c>
      <c r="AR30" s="26">
        <f t="shared" si="32"/>
        <v>1.9532624999999997</v>
      </c>
      <c r="AS30" s="26"/>
      <c r="AT30" s="6"/>
      <c r="AU30" s="26">
        <f t="shared" si="33"/>
        <v>1.9823374999999999</v>
      </c>
      <c r="AV30" s="26">
        <f t="shared" si="34"/>
        <v>1.9959125</v>
      </c>
      <c r="AW30" s="26">
        <f t="shared" si="35"/>
        <v>2.154725</v>
      </c>
      <c r="AX30" s="26">
        <f t="shared" si="36"/>
        <v>2.1760125000000001</v>
      </c>
      <c r="AY30" s="26"/>
      <c r="BA30" s="24">
        <f t="shared" si="10"/>
        <v>1.85908125</v>
      </c>
      <c r="BB30" s="24">
        <f t="shared" si="11"/>
        <v>2.0772468750000002</v>
      </c>
      <c r="BC30" s="16"/>
      <c r="BE30" s="22">
        <f t="shared" si="14"/>
        <v>0.16654687499999987</v>
      </c>
      <c r="BF30" s="22">
        <f t="shared" si="15"/>
        <v>0.18414687499999982</v>
      </c>
      <c r="BG30" s="18"/>
      <c r="BI30" s="15">
        <f t="shared" si="19"/>
        <v>12.667424835639384</v>
      </c>
      <c r="BJ30" s="15">
        <f t="shared" si="20"/>
        <v>11.039093749087625</v>
      </c>
      <c r="BK30" s="6"/>
      <c r="BL30" s="13">
        <f t="shared" si="21"/>
        <v>102.94522012770769</v>
      </c>
      <c r="BM30" s="13">
        <f t="shared" si="37"/>
        <v>105.32986376855962</v>
      </c>
      <c r="BN30" s="13">
        <f t="shared" si="38"/>
        <v>121.19556217916872</v>
      </c>
      <c r="BO30" s="13">
        <f t="shared" si="39"/>
        <v>116.47087029489329</v>
      </c>
      <c r="BQ30" s="13">
        <f t="shared" si="22"/>
        <v>64.114898295766906</v>
      </c>
      <c r="BR30" s="13">
        <f t="shared" si="40"/>
        <v>66.18842001962706</v>
      </c>
      <c r="BS30" s="13">
        <f t="shared" si="41"/>
        <v>79.402715599034622</v>
      </c>
      <c r="BT30" s="13">
        <f t="shared" si="42"/>
        <v>76.832467741071923</v>
      </c>
      <c r="BV30" s="8">
        <f t="shared" si="26"/>
        <v>-3.3627445736468142</v>
      </c>
      <c r="BW30" s="8">
        <f t="shared" si="27"/>
        <v>-2.959606610115284</v>
      </c>
      <c r="BX30" s="8">
        <f t="shared" si="28"/>
        <v>-2.1000419514843438</v>
      </c>
    </row>
    <row r="31" spans="1:76" x14ac:dyDescent="0.2">
      <c r="A31" s="39">
        <v>44256</v>
      </c>
      <c r="B31" s="60">
        <v>261.30990000000003</v>
      </c>
      <c r="C31" s="60">
        <v>326.97000000000003</v>
      </c>
      <c r="D31" s="60">
        <v>333.39904999999999</v>
      </c>
      <c r="E31" s="60">
        <v>423.75666999999999</v>
      </c>
      <c r="F31" s="60">
        <v>638.14408000000003</v>
      </c>
      <c r="G31" s="60"/>
      <c r="H31" s="60">
        <v>578.48229000000003</v>
      </c>
      <c r="I31" s="60"/>
      <c r="J31" s="60">
        <v>672.71470999999997</v>
      </c>
      <c r="K31" s="60">
        <v>729.97</v>
      </c>
      <c r="L31" s="11"/>
      <c r="M31" s="11">
        <v>15.652903225806451</v>
      </c>
      <c r="N31" s="11">
        <v>15.971612903225807</v>
      </c>
      <c r="P31" s="11">
        <v>0.43338000000000004</v>
      </c>
      <c r="Q31" s="11">
        <v>0.43292000000000003</v>
      </c>
      <c r="R31" s="11">
        <v>0.57203999999999999</v>
      </c>
      <c r="S31" s="11">
        <v>0.69033</v>
      </c>
      <c r="U31" s="11">
        <v>0.60236000000000001</v>
      </c>
      <c r="V31" s="11">
        <v>0.60160999999999998</v>
      </c>
      <c r="W31" s="11">
        <v>0.73716999999999999</v>
      </c>
      <c r="X31" s="11">
        <v>0.86160000000000003</v>
      </c>
      <c r="Z31" s="28">
        <v>1.5242857142857142</v>
      </c>
      <c r="AA31" s="28">
        <v>1.4709000000000001</v>
      </c>
      <c r="AC31" s="60">
        <v>203.28693309384823</v>
      </c>
      <c r="AD31" s="60">
        <v>222.38</v>
      </c>
      <c r="AE31" s="60">
        <v>209.67</v>
      </c>
      <c r="AG31" s="16">
        <f t="shared" si="0"/>
        <v>0.53216750000000002</v>
      </c>
      <c r="AH31" s="16">
        <f t="shared" si="1"/>
        <v>0.700685</v>
      </c>
      <c r="AI31" s="16"/>
      <c r="AK31" s="18">
        <f t="shared" si="12"/>
        <v>0.13703749999999998</v>
      </c>
      <c r="AL31" s="18">
        <f t="shared" si="13"/>
        <v>0.2583975</v>
      </c>
      <c r="AM31" s="18"/>
      <c r="AO31" s="26">
        <f t="shared" si="29"/>
        <v>1.479225</v>
      </c>
      <c r="AP31" s="26">
        <f t="shared" si="30"/>
        <v>1.47865</v>
      </c>
      <c r="AQ31" s="26">
        <f t="shared" si="31"/>
        <v>1.6525499999999997</v>
      </c>
      <c r="AR31" s="26">
        <f t="shared" si="32"/>
        <v>1.8004124999999997</v>
      </c>
      <c r="AS31" s="26"/>
      <c r="AT31" s="6"/>
      <c r="AU31" s="26">
        <f t="shared" si="33"/>
        <v>1.69045</v>
      </c>
      <c r="AV31" s="26">
        <f t="shared" si="34"/>
        <v>1.6895125</v>
      </c>
      <c r="AW31" s="26">
        <f t="shared" si="35"/>
        <v>1.8589624999999999</v>
      </c>
      <c r="AX31" s="26">
        <f t="shared" si="36"/>
        <v>2.0145</v>
      </c>
      <c r="AY31" s="26"/>
      <c r="BA31" s="24">
        <f t="shared" si="10"/>
        <v>1.6027093749999999</v>
      </c>
      <c r="BB31" s="24">
        <f t="shared" si="11"/>
        <v>1.81335625</v>
      </c>
      <c r="BC31" s="16"/>
      <c r="BE31" s="22">
        <f t="shared" si="14"/>
        <v>0.17129687499999979</v>
      </c>
      <c r="BF31" s="22">
        <f t="shared" si="15"/>
        <v>0.32299687499999985</v>
      </c>
      <c r="BG31" s="18"/>
      <c r="BI31" s="15">
        <f t="shared" si="19"/>
        <v>10.596830380921208</v>
      </c>
      <c r="BJ31" s="15">
        <f t="shared" si="20"/>
        <v>8.7203240892437037</v>
      </c>
      <c r="BK31" s="6"/>
      <c r="BL31" s="13">
        <f t="shared" si="21"/>
        <v>62.253837514039702</v>
      </c>
      <c r="BM31" s="13">
        <f t="shared" si="37"/>
        <v>65.609578822539333</v>
      </c>
      <c r="BN31" s="13">
        <f t="shared" si="38"/>
        <v>86.065573770491795</v>
      </c>
      <c r="BO31" s="13">
        <f t="shared" si="39"/>
        <v>106.11787889645288</v>
      </c>
      <c r="BQ31" s="13">
        <f t="shared" si="22"/>
        <v>38.374951184213572</v>
      </c>
      <c r="BR31" s="13">
        <f t="shared" si="40"/>
        <v>37.876426639776305</v>
      </c>
      <c r="BS31" s="13">
        <f t="shared" si="41"/>
        <v>53.417273673257036</v>
      </c>
      <c r="BT31" s="13">
        <f t="shared" si="42"/>
        <v>68.051492100643657</v>
      </c>
      <c r="BV31" s="8">
        <f t="shared" si="26"/>
        <v>10.325274230589244</v>
      </c>
      <c r="BW31" s="8">
        <f t="shared" si="27"/>
        <v>14.516319354305796</v>
      </c>
      <c r="BX31" s="8">
        <f t="shared" si="28"/>
        <v>8.5242092804068257</v>
      </c>
    </row>
    <row r="32" spans="1:76" x14ac:dyDescent="0.2">
      <c r="A32" s="39">
        <v>44287</v>
      </c>
      <c r="B32" s="60">
        <v>262.71429000000001</v>
      </c>
      <c r="C32" s="60">
        <v>328.16</v>
      </c>
      <c r="D32" s="60">
        <v>333.69767000000002</v>
      </c>
      <c r="E32" s="60">
        <v>422.35966999999999</v>
      </c>
      <c r="F32" s="60">
        <v>639.64994999999999</v>
      </c>
      <c r="G32" s="60"/>
      <c r="H32" s="60">
        <v>579.20279000000005</v>
      </c>
      <c r="I32" s="60"/>
      <c r="J32" s="60">
        <v>650.23163</v>
      </c>
      <c r="K32" s="60">
        <v>723.82</v>
      </c>
      <c r="L32" s="11"/>
      <c r="M32" s="11">
        <v>15.766666666666667</v>
      </c>
      <c r="N32" s="11">
        <v>15.866666666666667</v>
      </c>
      <c r="P32" s="11">
        <v>0.43762999999999996</v>
      </c>
      <c r="Q32" s="11">
        <v>0.43991999999999998</v>
      </c>
      <c r="R32" s="11">
        <v>0.52061000000000002</v>
      </c>
      <c r="S32" s="11">
        <v>0.63801000000000008</v>
      </c>
      <c r="U32" s="11">
        <v>0.59822000000000009</v>
      </c>
      <c r="V32" s="11">
        <v>0.60052000000000005</v>
      </c>
      <c r="W32" s="11">
        <v>0.68224999999999991</v>
      </c>
      <c r="X32" s="11">
        <v>0.80197000000000007</v>
      </c>
      <c r="Z32" s="28">
        <v>1.5285714285714285</v>
      </c>
      <c r="AA32" s="28">
        <v>1.4521999999999999</v>
      </c>
      <c r="AC32" s="60">
        <v>203.78386469091453</v>
      </c>
      <c r="AD32" s="60">
        <v>222.98</v>
      </c>
      <c r="AE32" s="60">
        <v>210.54</v>
      </c>
      <c r="AG32" s="16">
        <f t="shared" si="0"/>
        <v>0.50904249999999995</v>
      </c>
      <c r="AH32" s="16">
        <f t="shared" si="1"/>
        <v>0.67074000000000011</v>
      </c>
      <c r="AI32" s="16"/>
      <c r="AK32" s="18">
        <f t="shared" si="12"/>
        <v>8.2357499999999945E-2</v>
      </c>
      <c r="AL32" s="18">
        <f t="shared" si="13"/>
        <v>0.20091750000000005</v>
      </c>
      <c r="AM32" s="18"/>
      <c r="AO32" s="26">
        <f t="shared" si="29"/>
        <v>1.4845375000000001</v>
      </c>
      <c r="AP32" s="26">
        <f t="shared" si="30"/>
        <v>1.4873999999999998</v>
      </c>
      <c r="AQ32" s="26">
        <f t="shared" si="31"/>
        <v>1.5882624999999999</v>
      </c>
      <c r="AR32" s="26">
        <f t="shared" si="32"/>
        <v>1.7350124999999998</v>
      </c>
      <c r="AS32" s="26"/>
      <c r="AT32" s="6"/>
      <c r="AU32" s="26">
        <f t="shared" si="33"/>
        <v>1.6852749999999999</v>
      </c>
      <c r="AV32" s="26">
        <f t="shared" si="34"/>
        <v>1.6881499999999998</v>
      </c>
      <c r="AW32" s="26">
        <f t="shared" si="35"/>
        <v>1.7903124999999998</v>
      </c>
      <c r="AX32" s="26">
        <f t="shared" si="36"/>
        <v>1.9399625</v>
      </c>
      <c r="AY32" s="26"/>
      <c r="BA32" s="24">
        <f t="shared" si="10"/>
        <v>1.573803125</v>
      </c>
      <c r="BB32" s="24">
        <f t="shared" si="11"/>
        <v>1.775925</v>
      </c>
      <c r="BC32" s="16"/>
      <c r="BE32" s="22">
        <f t="shared" si="14"/>
        <v>0.10294687499999988</v>
      </c>
      <c r="BF32" s="22">
        <f t="shared" si="15"/>
        <v>0.25114687499999999</v>
      </c>
      <c r="BG32" s="18"/>
      <c r="BI32" s="15">
        <f t="shared" si="19"/>
        <v>13.856626459885879</v>
      </c>
      <c r="BJ32" s="15">
        <f t="shared" si="20"/>
        <v>10.343460829001327</v>
      </c>
      <c r="BK32" s="6"/>
      <c r="BL32" s="13">
        <f t="shared" si="21"/>
        <v>145.59739603793705</v>
      </c>
      <c r="BM32" s="13">
        <f t="shared" si="37"/>
        <v>150.26737967914437</v>
      </c>
      <c r="BN32" s="13">
        <f t="shared" si="38"/>
        <v>132.78930423895545</v>
      </c>
      <c r="BO32" s="13">
        <f t="shared" si="39"/>
        <v>119.48878491812307</v>
      </c>
      <c r="BQ32" s="13">
        <f t="shared" si="22"/>
        <v>69.553880165523523</v>
      </c>
      <c r="BR32" s="13">
        <f t="shared" si="40"/>
        <v>73.270240637082367</v>
      </c>
      <c r="BS32" s="13">
        <f t="shared" si="41"/>
        <v>73.045705879368896</v>
      </c>
      <c r="BT32" s="13">
        <f t="shared" si="42"/>
        <v>72.037497854813807</v>
      </c>
      <c r="BV32" s="8">
        <f t="shared" si="26"/>
        <v>21.335978523132493</v>
      </c>
      <c r="BW32" s="8">
        <f t="shared" si="27"/>
        <v>24.670532419609902</v>
      </c>
      <c r="BX32" s="8">
        <f t="shared" si="28"/>
        <v>14.464350126247428</v>
      </c>
    </row>
    <row r="33" spans="1:76" x14ac:dyDescent="0.2">
      <c r="A33" s="39">
        <v>44317</v>
      </c>
      <c r="B33" s="60">
        <v>262.82902999999999</v>
      </c>
      <c r="C33" s="60">
        <v>328</v>
      </c>
      <c r="D33" s="60">
        <v>334.15059000000002</v>
      </c>
      <c r="E33" s="60">
        <v>424.47377999999998</v>
      </c>
      <c r="F33" s="60">
        <v>641.86869000000002</v>
      </c>
      <c r="G33" s="60"/>
      <c r="H33" s="60">
        <v>586.17894000000001</v>
      </c>
      <c r="I33" s="60"/>
      <c r="J33" s="60">
        <v>671.99617999999998</v>
      </c>
      <c r="K33" s="60">
        <v>742.9</v>
      </c>
      <c r="L33" s="11"/>
      <c r="M33" s="11">
        <v>15.896451612903224</v>
      </c>
      <c r="N33" s="11">
        <v>16.157096774193548</v>
      </c>
      <c r="P33" s="11">
        <v>0.59375</v>
      </c>
      <c r="Q33" s="11">
        <v>0.59536</v>
      </c>
      <c r="R33" s="11">
        <v>0.65033000000000007</v>
      </c>
      <c r="S33" s="11">
        <v>0.7107</v>
      </c>
      <c r="U33" s="11">
        <v>0.76001000000000007</v>
      </c>
      <c r="V33" s="11">
        <v>0.75974999999999993</v>
      </c>
      <c r="W33" s="11">
        <v>0.81552999999999998</v>
      </c>
      <c r="X33" s="11">
        <v>0.87959000000000009</v>
      </c>
      <c r="Z33" s="28">
        <v>1.5057142857142856</v>
      </c>
      <c r="AA33" s="28">
        <v>1.4211</v>
      </c>
      <c r="AC33" s="60">
        <v>204.18500224517288</v>
      </c>
      <c r="AD33" s="60">
        <v>223.46</v>
      </c>
      <c r="AE33" s="60">
        <v>210.72</v>
      </c>
      <c r="AG33" s="16">
        <f t="shared" si="0"/>
        <v>0.63753499999999996</v>
      </c>
      <c r="AH33" s="16">
        <f t="shared" si="1"/>
        <v>0.80371999999999999</v>
      </c>
      <c r="AI33" s="16"/>
      <c r="AK33" s="18">
        <f t="shared" si="12"/>
        <v>5.5712500000000054E-2</v>
      </c>
      <c r="AL33" s="18">
        <f t="shared" si="13"/>
        <v>0.11792750000000007</v>
      </c>
      <c r="AM33" s="18"/>
      <c r="AO33" s="26">
        <f t="shared" si="29"/>
        <v>1.6796875</v>
      </c>
      <c r="AP33" s="26">
        <f t="shared" si="30"/>
        <v>1.6816999999999998</v>
      </c>
      <c r="AQ33" s="26">
        <f t="shared" si="31"/>
        <v>1.7504125000000001</v>
      </c>
      <c r="AR33" s="26">
        <f t="shared" si="32"/>
        <v>1.8258750000000001</v>
      </c>
      <c r="AS33" s="26"/>
      <c r="AT33" s="6"/>
      <c r="AU33" s="26">
        <f t="shared" si="33"/>
        <v>1.8875125000000001</v>
      </c>
      <c r="AV33" s="26">
        <f t="shared" si="34"/>
        <v>1.8871875</v>
      </c>
      <c r="AW33" s="26">
        <f t="shared" si="35"/>
        <v>1.9569124999999998</v>
      </c>
      <c r="AX33" s="26">
        <f t="shared" si="36"/>
        <v>2.0369875</v>
      </c>
      <c r="AY33" s="26"/>
      <c r="BA33" s="24">
        <f t="shared" si="10"/>
        <v>1.7344187499999999</v>
      </c>
      <c r="BB33" s="24">
        <f t="shared" si="11"/>
        <v>1.9421499999999998</v>
      </c>
      <c r="BC33" s="16"/>
      <c r="BE33" s="22">
        <f t="shared" si="14"/>
        <v>6.9640625000000012E-2</v>
      </c>
      <c r="BF33" s="22">
        <f t="shared" si="15"/>
        <v>0.14740937500000006</v>
      </c>
      <c r="BG33" s="18"/>
      <c r="BI33" s="15">
        <f t="shared" si="19"/>
        <v>15.641396606332481</v>
      </c>
      <c r="BJ33" s="15">
        <f t="shared" si="20"/>
        <v>11.912867946129957</v>
      </c>
      <c r="BK33" s="6"/>
      <c r="BL33" s="13">
        <f t="shared" si="21"/>
        <v>152.30527344579951</v>
      </c>
      <c r="BM33" s="13">
        <f t="shared" si="37"/>
        <v>155.31111968780823</v>
      </c>
      <c r="BN33" s="13">
        <f t="shared" si="38"/>
        <v>140.16914100007386</v>
      </c>
      <c r="BO33" s="13">
        <f t="shared" si="39"/>
        <v>147.82927084423054</v>
      </c>
      <c r="BQ33" s="13">
        <f t="shared" si="22"/>
        <v>87.406914237806404</v>
      </c>
      <c r="BR33" s="13">
        <f t="shared" si="40"/>
        <v>92.707672796448932</v>
      </c>
      <c r="BS33" s="13">
        <f t="shared" si="41"/>
        <v>87.667986008836493</v>
      </c>
      <c r="BT33" s="13">
        <f t="shared" si="42"/>
        <v>93.67403558217373</v>
      </c>
      <c r="BV33" s="8">
        <f t="shared" si="26"/>
        <v>20.15834659454665</v>
      </c>
      <c r="BW33" s="8">
        <f t="shared" si="27"/>
        <v>19.847755241013655</v>
      </c>
      <c r="BX33" s="8">
        <f t="shared" si="28"/>
        <v>18.051758272838669</v>
      </c>
    </row>
    <row r="34" spans="1:76" x14ac:dyDescent="0.2">
      <c r="A34" s="39">
        <v>44348</v>
      </c>
      <c r="B34" s="60">
        <v>261.82024000000001</v>
      </c>
      <c r="C34" s="60">
        <v>326.57</v>
      </c>
      <c r="D34" s="60">
        <v>333.21224999999998</v>
      </c>
      <c r="E34" s="60">
        <v>425.65701999999999</v>
      </c>
      <c r="F34" s="60">
        <v>643.30966000000001</v>
      </c>
      <c r="G34" s="60"/>
      <c r="H34" s="60">
        <v>595.08515999999997</v>
      </c>
      <c r="I34" s="60"/>
      <c r="J34" s="60">
        <v>685.13687000000004</v>
      </c>
      <c r="K34" s="60">
        <v>754.17</v>
      </c>
      <c r="L34" s="11"/>
      <c r="M34" s="11">
        <v>16.21</v>
      </c>
      <c r="N34" s="11">
        <v>16.536666666666669</v>
      </c>
      <c r="P34" s="11">
        <v>0.53713</v>
      </c>
      <c r="Q34" s="11">
        <v>0.53725999999999996</v>
      </c>
      <c r="R34" s="11">
        <v>0.60697999999999996</v>
      </c>
      <c r="S34" s="11">
        <v>1.0241500000000001</v>
      </c>
      <c r="U34" s="11">
        <v>0.71309</v>
      </c>
      <c r="V34" s="11">
        <v>0.71087</v>
      </c>
      <c r="W34" s="11">
        <v>0.77958000000000005</v>
      </c>
      <c r="X34" s="11">
        <v>1.1982200000000001</v>
      </c>
      <c r="Z34" s="28">
        <v>1.5171428571428571</v>
      </c>
      <c r="AA34" s="28">
        <v>1.4374</v>
      </c>
      <c r="AC34" s="60">
        <v>204.3526418200868</v>
      </c>
      <c r="AD34" s="60">
        <v>223.69</v>
      </c>
      <c r="AE34" s="60">
        <v>210.78</v>
      </c>
      <c r="AG34" s="16">
        <f t="shared" si="0"/>
        <v>0.67637999999999998</v>
      </c>
      <c r="AH34" s="16">
        <f t="shared" si="1"/>
        <v>0.85044000000000008</v>
      </c>
      <c r="AI34" s="16"/>
      <c r="AK34" s="18">
        <f t="shared" si="12"/>
        <v>6.869249999999999E-2</v>
      </c>
      <c r="AL34" s="18">
        <f t="shared" si="13"/>
        <v>0.48659750000000007</v>
      </c>
      <c r="AM34" s="18"/>
      <c r="AO34" s="26">
        <f t="shared" si="29"/>
        <v>1.6089124999999997</v>
      </c>
      <c r="AP34" s="26">
        <f t="shared" si="30"/>
        <v>1.6090749999999998</v>
      </c>
      <c r="AQ34" s="26">
        <f t="shared" si="31"/>
        <v>1.6962250000000001</v>
      </c>
      <c r="AR34" s="26">
        <f t="shared" si="32"/>
        <v>2.2176875000000003</v>
      </c>
      <c r="AS34" s="26"/>
      <c r="AT34" s="6"/>
      <c r="AU34" s="26">
        <f t="shared" si="33"/>
        <v>1.8288625000000001</v>
      </c>
      <c r="AV34" s="26">
        <f t="shared" si="34"/>
        <v>1.8260874999999999</v>
      </c>
      <c r="AW34" s="26">
        <f t="shared" si="35"/>
        <v>1.9119750000000002</v>
      </c>
      <c r="AX34" s="26">
        <f t="shared" si="36"/>
        <v>2.4352749999999999</v>
      </c>
      <c r="AY34" s="26"/>
      <c r="BA34" s="24">
        <f t="shared" si="10"/>
        <v>1.782975</v>
      </c>
      <c r="BB34" s="24">
        <f t="shared" si="11"/>
        <v>2.0005500000000001</v>
      </c>
      <c r="BC34" s="16"/>
      <c r="BE34" s="22">
        <f t="shared" si="14"/>
        <v>8.5865625000000279E-2</v>
      </c>
      <c r="BF34" s="22">
        <f t="shared" si="15"/>
        <v>0.60824687500000019</v>
      </c>
      <c r="BG34" s="18"/>
      <c r="BI34" s="15">
        <f t="shared" si="19"/>
        <v>11.638635976052903</v>
      </c>
      <c r="BJ34" s="15">
        <f t="shared" si="20"/>
        <v>9.4395751102855705</v>
      </c>
      <c r="BK34" s="6"/>
      <c r="BL34" s="13">
        <f t="shared" si="21"/>
        <v>134.42150744119056</v>
      </c>
      <c r="BM34" s="13">
        <f t="shared" si="37"/>
        <v>138.16827732955045</v>
      </c>
      <c r="BN34" s="13">
        <f t="shared" si="38"/>
        <v>46.154587045509253</v>
      </c>
      <c r="BO34" s="13">
        <f t="shared" si="39"/>
        <v>144.34556472777595</v>
      </c>
      <c r="BQ34" s="13">
        <f t="shared" si="22"/>
        <v>73.941360132695849</v>
      </c>
      <c r="BR34" s="13">
        <f t="shared" si="40"/>
        <v>75.298382323929786</v>
      </c>
      <c r="BS34" s="13">
        <f t="shared" si="41"/>
        <v>33.329912775782454</v>
      </c>
      <c r="BT34" s="13">
        <f t="shared" si="42"/>
        <v>100.7169539507848</v>
      </c>
      <c r="BV34" s="8">
        <f t="shared" si="26"/>
        <v>15.565461475212118</v>
      </c>
      <c r="BW34" s="8">
        <f t="shared" si="27"/>
        <v>15.579322638146165</v>
      </c>
      <c r="BX34" s="8">
        <f t="shared" si="28"/>
        <v>16.455399061032882</v>
      </c>
    </row>
    <row r="35" spans="1:76" x14ac:dyDescent="0.2">
      <c r="A35" s="39">
        <v>44378</v>
      </c>
      <c r="B35" s="60">
        <v>261.75175000000002</v>
      </c>
      <c r="C35" s="60">
        <v>330.08</v>
      </c>
      <c r="D35" s="60">
        <v>336.06376999999998</v>
      </c>
      <c r="E35" s="60">
        <v>429.81790999999998</v>
      </c>
      <c r="F35" s="60">
        <v>646.34189000000003</v>
      </c>
      <c r="G35" s="60"/>
      <c r="H35" s="60">
        <v>613.00744999999995</v>
      </c>
      <c r="I35" s="60"/>
      <c r="J35" s="60">
        <v>721.49632999999994</v>
      </c>
      <c r="K35" s="60">
        <v>786.63</v>
      </c>
      <c r="L35" s="11"/>
      <c r="M35" s="11">
        <v>16.635161290322579</v>
      </c>
      <c r="N35" s="11">
        <v>16.834516129032259</v>
      </c>
      <c r="P35" s="11">
        <v>0.75024000000000002</v>
      </c>
      <c r="Q35" s="11">
        <v>0.75983000000000001</v>
      </c>
      <c r="R35" s="11">
        <v>0.84128000000000003</v>
      </c>
      <c r="S35" s="11">
        <v>0.97699000000000003</v>
      </c>
      <c r="U35" s="11">
        <v>0.91815000000000002</v>
      </c>
      <c r="V35" s="11">
        <v>0.92433999999999994</v>
      </c>
      <c r="W35" s="11">
        <v>1.0062600000000002</v>
      </c>
      <c r="X35" s="11">
        <v>1.1460900000000001</v>
      </c>
      <c r="Z35" s="28">
        <v>1.4885714285714282</v>
      </c>
      <c r="AA35" s="28">
        <v>1.4379999999999999</v>
      </c>
      <c r="AC35" s="60">
        <v>204.89747043855709</v>
      </c>
      <c r="AD35" s="60">
        <v>224.34</v>
      </c>
      <c r="AE35" s="60">
        <v>210.82</v>
      </c>
      <c r="AG35" s="16">
        <f t="shared" si="0"/>
        <v>0.83208499999999996</v>
      </c>
      <c r="AH35" s="16">
        <f t="shared" si="1"/>
        <v>0.99870999999999999</v>
      </c>
      <c r="AI35" s="16"/>
      <c r="AK35" s="18">
        <f t="shared" si="12"/>
        <v>8.5630000000000095E-2</v>
      </c>
      <c r="AL35" s="18">
        <f t="shared" si="13"/>
        <v>0.22340000000000004</v>
      </c>
      <c r="AM35" s="18"/>
      <c r="AO35" s="26">
        <f t="shared" si="29"/>
        <v>1.8753</v>
      </c>
      <c r="AP35" s="26">
        <f t="shared" si="30"/>
        <v>1.8872875</v>
      </c>
      <c r="AQ35" s="26">
        <f t="shared" si="31"/>
        <v>1.9891000000000001</v>
      </c>
      <c r="AR35" s="26">
        <f t="shared" si="32"/>
        <v>2.1587375</v>
      </c>
      <c r="AS35" s="26"/>
      <c r="AT35" s="6"/>
      <c r="AU35" s="26">
        <f t="shared" si="33"/>
        <v>2.0851875</v>
      </c>
      <c r="AV35" s="26">
        <f t="shared" si="34"/>
        <v>2.0929250000000001</v>
      </c>
      <c r="AW35" s="26">
        <f t="shared" si="35"/>
        <v>2.1953250000000004</v>
      </c>
      <c r="AX35" s="26">
        <f t="shared" si="36"/>
        <v>2.3701125000000003</v>
      </c>
      <c r="AY35" s="26"/>
      <c r="BA35" s="24">
        <f t="shared" si="10"/>
        <v>1.97760625</v>
      </c>
      <c r="BB35" s="24">
        <f t="shared" si="11"/>
        <v>2.1858875000000002</v>
      </c>
      <c r="BC35" s="16"/>
      <c r="BE35" s="22">
        <f t="shared" si="14"/>
        <v>0.10703750000000023</v>
      </c>
      <c r="BF35" s="22">
        <f t="shared" si="15"/>
        <v>0.27925000000000011</v>
      </c>
      <c r="BG35" s="18"/>
      <c r="BI35" s="15">
        <f t="shared" si="19"/>
        <v>26.467289634441048</v>
      </c>
      <c r="BJ35" s="15">
        <f t="shared" si="20"/>
        <v>20.204458978316353</v>
      </c>
      <c r="BK35" s="6"/>
      <c r="BL35" s="13">
        <f t="shared" si="21"/>
        <v>256.37469124073721</v>
      </c>
      <c r="BM35" s="13">
        <f t="shared" si="37"/>
        <v>257.92076875971543</v>
      </c>
      <c r="BN35" s="13">
        <f t="shared" si="38"/>
        <v>287.34748376997095</v>
      </c>
      <c r="BO35" s="13">
        <f t="shared" si="39"/>
        <v>141.81723677045687</v>
      </c>
      <c r="BQ35" s="13">
        <f t="shared" si="22"/>
        <v>148.19560457383827</v>
      </c>
      <c r="BR35" s="13">
        <f t="shared" si="40"/>
        <v>150.13936622195757</v>
      </c>
      <c r="BS35" s="13">
        <f t="shared" si="41"/>
        <v>166.13594287225601</v>
      </c>
      <c r="BT35" s="13">
        <f t="shared" si="42"/>
        <v>103.39136453175746</v>
      </c>
      <c r="BV35" s="8">
        <f t="shared" si="26"/>
        <v>16.354432172121982</v>
      </c>
      <c r="BW35" s="8">
        <f t="shared" si="27"/>
        <v>16.598082662566704</v>
      </c>
      <c r="BX35" s="8">
        <f t="shared" si="28"/>
        <v>16.637239344701982</v>
      </c>
    </row>
    <row r="36" spans="1:76" x14ac:dyDescent="0.2">
      <c r="A36" s="39">
        <v>44409</v>
      </c>
      <c r="B36" s="60">
        <v>263.32137</v>
      </c>
      <c r="C36" s="60">
        <v>330.62</v>
      </c>
      <c r="D36" s="60">
        <v>336.89384999999999</v>
      </c>
      <c r="E36" s="60">
        <v>433.66410000000002</v>
      </c>
      <c r="F36" s="60">
        <v>648.40238999999997</v>
      </c>
      <c r="G36" s="60"/>
      <c r="H36" s="60">
        <v>628.69572000000005</v>
      </c>
      <c r="I36" s="60"/>
      <c r="J36" s="60">
        <v>751.57965000000002</v>
      </c>
      <c r="K36" s="60">
        <v>814.7</v>
      </c>
      <c r="L36" s="11"/>
      <c r="M36" s="11">
        <v>16.662580645161288</v>
      </c>
      <c r="N36" s="11">
        <v>17.507096774193549</v>
      </c>
      <c r="P36" s="11">
        <v>0.83936000000000011</v>
      </c>
      <c r="Q36" s="11">
        <v>0.83637000000000006</v>
      </c>
      <c r="R36" s="11">
        <v>0.94385000000000008</v>
      </c>
      <c r="S36" s="11">
        <v>1.17862</v>
      </c>
      <c r="U36" s="11">
        <v>1.0059199999999999</v>
      </c>
      <c r="V36" s="11">
        <v>1.00149</v>
      </c>
      <c r="W36" s="11">
        <v>1.11239</v>
      </c>
      <c r="X36" s="11">
        <v>1.3492500000000001</v>
      </c>
      <c r="Z36" s="28">
        <v>1.5042857142857144</v>
      </c>
      <c r="AA36" s="28">
        <v>1.4101999999999999</v>
      </c>
      <c r="AC36" s="60">
        <v>205.9512049094447</v>
      </c>
      <c r="AD36" s="60">
        <v>225.53</v>
      </c>
      <c r="AE36" s="60">
        <v>211.51</v>
      </c>
      <c r="AG36" s="16">
        <f t="shared" si="0"/>
        <v>0.94955000000000001</v>
      </c>
      <c r="AH36" s="16">
        <f t="shared" si="1"/>
        <v>1.1172625</v>
      </c>
      <c r="AI36" s="16"/>
      <c r="AK36" s="18">
        <f t="shared" si="12"/>
        <v>0.10733499999999996</v>
      </c>
      <c r="AL36" s="18">
        <f t="shared" si="13"/>
        <v>0.34314999999999996</v>
      </c>
      <c r="AM36" s="18"/>
      <c r="AO36" s="26">
        <f t="shared" si="29"/>
        <v>1.9867000000000001</v>
      </c>
      <c r="AP36" s="26">
        <f t="shared" si="30"/>
        <v>1.9829625000000002</v>
      </c>
      <c r="AQ36" s="26">
        <f t="shared" si="31"/>
        <v>2.1173125000000002</v>
      </c>
      <c r="AR36" s="26">
        <f t="shared" si="32"/>
        <v>2.4107750000000001</v>
      </c>
      <c r="AS36" s="26"/>
      <c r="AT36" s="6"/>
      <c r="AU36" s="26">
        <f t="shared" si="33"/>
        <v>2.1949000000000001</v>
      </c>
      <c r="AV36" s="26">
        <f t="shared" si="34"/>
        <v>2.1893625000000001</v>
      </c>
      <c r="AW36" s="26">
        <f t="shared" si="35"/>
        <v>2.3279874999999999</v>
      </c>
      <c r="AX36" s="26">
        <f t="shared" si="36"/>
        <v>2.6240625</v>
      </c>
      <c r="AY36" s="26"/>
      <c r="BA36" s="24">
        <f t="shared" si="10"/>
        <v>2.1244375</v>
      </c>
      <c r="BB36" s="24">
        <f t="shared" si="11"/>
        <v>2.334078125</v>
      </c>
      <c r="BC36" s="16"/>
      <c r="BE36" s="22">
        <f t="shared" si="14"/>
        <v>0.13416874999999995</v>
      </c>
      <c r="BF36" s="22">
        <f t="shared" si="15"/>
        <v>0.42893749999999997</v>
      </c>
      <c r="BG36" s="18"/>
      <c r="BI36" s="15">
        <f t="shared" si="19"/>
        <v>17.102196526489031</v>
      </c>
      <c r="BJ36" s="15">
        <f t="shared" si="20"/>
        <v>14.459524010227899</v>
      </c>
      <c r="BK36" s="6"/>
      <c r="BL36" s="13">
        <f t="shared" si="21"/>
        <v>145.94467885607125</v>
      </c>
      <c r="BM36" s="13">
        <f t="shared" si="37"/>
        <v>146.58588360162747</v>
      </c>
      <c r="BN36" s="13">
        <f t="shared" si="38"/>
        <v>71.260342575119751</v>
      </c>
      <c r="BO36" s="13">
        <f t="shared" si="39"/>
        <v>86.351921830284439</v>
      </c>
      <c r="BQ36" s="13">
        <f t="shared" si="22"/>
        <v>97.696631421720852</v>
      </c>
      <c r="BR36" s="13">
        <f t="shared" si="40"/>
        <v>98.625572678050787</v>
      </c>
      <c r="BS36" s="13">
        <f t="shared" si="41"/>
        <v>55.546388869467918</v>
      </c>
      <c r="BT36" s="13">
        <f t="shared" si="42"/>
        <v>68.867334167709629</v>
      </c>
      <c r="BV36" s="8">
        <f t="shared" si="26"/>
        <v>20.586224513399532</v>
      </c>
      <c r="BW36" s="8">
        <f t="shared" si="27"/>
        <v>17.387450855623456</v>
      </c>
      <c r="BX36" s="8">
        <f t="shared" si="28"/>
        <v>23.449264153947635</v>
      </c>
    </row>
    <row r="37" spans="1:76" x14ac:dyDescent="0.2">
      <c r="A37" s="39">
        <v>44440</v>
      </c>
      <c r="B37" s="60">
        <v>264.34179</v>
      </c>
      <c r="C37" s="60">
        <v>328.42</v>
      </c>
      <c r="D37" s="60">
        <v>334.81918999999999</v>
      </c>
      <c r="E37" s="60">
        <v>440.32546000000002</v>
      </c>
      <c r="F37" s="60">
        <v>652.31232</v>
      </c>
      <c r="G37" s="60"/>
      <c r="H37" s="60">
        <v>637.37702999999999</v>
      </c>
      <c r="I37" s="60"/>
      <c r="J37" s="60">
        <v>807.45695999999998</v>
      </c>
      <c r="K37" s="60">
        <v>865.36</v>
      </c>
      <c r="L37" s="11"/>
      <c r="M37" s="11">
        <v>16.843333333333334</v>
      </c>
      <c r="N37" s="11">
        <v>17.966666666666665</v>
      </c>
      <c r="P37" s="11">
        <v>0.82943</v>
      </c>
      <c r="Q37" s="11">
        <v>0.83635000000000004</v>
      </c>
      <c r="R37" s="11">
        <v>1.2743300000000002</v>
      </c>
      <c r="S37" s="11">
        <v>1.6592900000000002</v>
      </c>
      <c r="U37" s="11">
        <v>0.99539</v>
      </c>
      <c r="V37" s="11">
        <v>0.99998999999999993</v>
      </c>
      <c r="W37" s="11">
        <v>1.4424700000000001</v>
      </c>
      <c r="X37" s="11">
        <v>1.8281700000000001</v>
      </c>
      <c r="Z37" s="28">
        <v>1.4671428571428571</v>
      </c>
      <c r="AA37" s="28">
        <v>1.4147000000000001</v>
      </c>
      <c r="AC37" s="60">
        <v>206.99895225265678</v>
      </c>
      <c r="AD37" s="60">
        <v>226.72</v>
      </c>
      <c r="AE37" s="60">
        <v>211.84</v>
      </c>
      <c r="AG37" s="16">
        <f t="shared" si="0"/>
        <v>1.14985</v>
      </c>
      <c r="AH37" s="16">
        <f t="shared" si="1"/>
        <v>1.316505</v>
      </c>
      <c r="AI37" s="16"/>
      <c r="AK37" s="18">
        <f t="shared" si="12"/>
        <v>0.44311000000000017</v>
      </c>
      <c r="AL37" s="18">
        <f t="shared" si="13"/>
        <v>0.82844000000000007</v>
      </c>
      <c r="AM37" s="18"/>
      <c r="AO37" s="26">
        <f t="shared" si="29"/>
        <v>1.9742875</v>
      </c>
      <c r="AP37" s="26">
        <f t="shared" si="30"/>
        <v>1.9829374999999998</v>
      </c>
      <c r="AQ37" s="26">
        <f t="shared" si="31"/>
        <v>2.5304124999999997</v>
      </c>
      <c r="AR37" s="26">
        <f t="shared" si="32"/>
        <v>3.0116125000000005</v>
      </c>
      <c r="AS37" s="26"/>
      <c r="AT37" s="6"/>
      <c r="AU37" s="26">
        <f t="shared" si="33"/>
        <v>2.1817375000000001</v>
      </c>
      <c r="AV37" s="26">
        <f t="shared" si="34"/>
        <v>2.1874875</v>
      </c>
      <c r="AW37" s="26">
        <f t="shared" si="35"/>
        <v>2.7405875000000002</v>
      </c>
      <c r="AX37" s="26">
        <f t="shared" si="36"/>
        <v>3.2227125000000001</v>
      </c>
      <c r="AY37" s="26"/>
      <c r="BA37" s="24">
        <f t="shared" si="10"/>
        <v>2.3748125</v>
      </c>
      <c r="BB37" s="24">
        <f t="shared" si="11"/>
        <v>2.5831312500000001</v>
      </c>
      <c r="BC37" s="16"/>
      <c r="BE37" s="22">
        <f t="shared" si="14"/>
        <v>0.55388749999999998</v>
      </c>
      <c r="BF37" s="22">
        <f t="shared" si="15"/>
        <v>1.0355500000000002</v>
      </c>
      <c r="BG37" s="18"/>
      <c r="BI37" s="15">
        <f t="shared" si="19"/>
        <v>24.841183886517992</v>
      </c>
      <c r="BJ37" s="15">
        <f t="shared" si="20"/>
        <v>20.461600567952452</v>
      </c>
      <c r="BK37" s="6"/>
      <c r="BL37" s="13">
        <f t="shared" si="21"/>
        <v>137.33939966234581</v>
      </c>
      <c r="BM37" s="13">
        <f t="shared" si="37"/>
        <v>140.14414103999772</v>
      </c>
      <c r="BN37" s="13">
        <f t="shared" si="38"/>
        <v>131.9325131042516</v>
      </c>
      <c r="BO37" s="13">
        <f t="shared" si="39"/>
        <v>162.22225734062391</v>
      </c>
      <c r="BQ37" s="13">
        <f t="shared" si="22"/>
        <v>95.113297788928989</v>
      </c>
      <c r="BR37" s="13">
        <f t="shared" si="40"/>
        <v>97.556205302461535</v>
      </c>
      <c r="BS37" s="13">
        <f t="shared" si="41"/>
        <v>102.7079820123665</v>
      </c>
      <c r="BT37" s="13">
        <f t="shared" si="42"/>
        <v>129.7590770274856</v>
      </c>
      <c r="BV37" s="8">
        <f t="shared" si="26"/>
        <v>23.195331613909854</v>
      </c>
      <c r="BW37" s="8">
        <f t="shared" si="27"/>
        <v>18.992111150359104</v>
      </c>
      <c r="BX37" s="8">
        <f t="shared" si="28"/>
        <v>30.036188178528334</v>
      </c>
    </row>
    <row r="38" spans="1:76" x14ac:dyDescent="0.2">
      <c r="A38" s="39">
        <v>44470</v>
      </c>
      <c r="B38" s="60">
        <v>266.37968000000001</v>
      </c>
      <c r="C38" s="60">
        <v>329.61</v>
      </c>
      <c r="D38" s="60">
        <v>336.30340999999999</v>
      </c>
      <c r="E38" s="60">
        <v>435.12921</v>
      </c>
      <c r="F38" s="60">
        <v>648.23631</v>
      </c>
      <c r="G38" s="60"/>
      <c r="H38" s="60">
        <v>672.86591999999996</v>
      </c>
      <c r="I38" s="60"/>
      <c r="J38" s="60">
        <v>747.52099999999996</v>
      </c>
      <c r="K38" s="60">
        <v>809.59</v>
      </c>
      <c r="L38" s="11"/>
      <c r="M38" s="11">
        <v>17.720645161290324</v>
      </c>
      <c r="N38" s="11">
        <v>19.171612903225807</v>
      </c>
      <c r="P38" s="11">
        <v>0.43212000000000006</v>
      </c>
      <c r="Q38" s="11">
        <v>0.43526000000000004</v>
      </c>
      <c r="R38" s="11">
        <v>0.97543999999999997</v>
      </c>
      <c r="S38" s="11">
        <v>1.2447700000000002</v>
      </c>
      <c r="U38" s="11">
        <v>0.58806000000000003</v>
      </c>
      <c r="V38" s="11">
        <v>0.59040999999999999</v>
      </c>
      <c r="W38" s="11">
        <v>1.13737</v>
      </c>
      <c r="X38" s="11">
        <v>1.4065700000000001</v>
      </c>
      <c r="Z38" s="28">
        <v>1.4371428571428571</v>
      </c>
      <c r="AA38" s="28">
        <v>1.4136</v>
      </c>
      <c r="AC38" s="60">
        <v>207.41805118994162</v>
      </c>
      <c r="AD38" s="60">
        <v>227.24</v>
      </c>
      <c r="AE38" s="60">
        <v>212.79</v>
      </c>
      <c r="AG38" s="16">
        <f t="shared" si="0"/>
        <v>0.77189750000000013</v>
      </c>
      <c r="AH38" s="16">
        <f t="shared" si="1"/>
        <v>0.9306025</v>
      </c>
      <c r="AI38" s="16"/>
      <c r="AK38" s="18">
        <f t="shared" si="12"/>
        <v>0.5449425</v>
      </c>
      <c r="AL38" s="18">
        <f t="shared" si="13"/>
        <v>0.81420750000000019</v>
      </c>
      <c r="AM38" s="18"/>
      <c r="AO38" s="26">
        <f t="shared" si="29"/>
        <v>1.4776500000000001</v>
      </c>
      <c r="AP38" s="26">
        <f t="shared" si="30"/>
        <v>1.4815749999999999</v>
      </c>
      <c r="AQ38" s="26">
        <f t="shared" si="31"/>
        <v>2.1567999999999996</v>
      </c>
      <c r="AR38" s="26">
        <f t="shared" si="32"/>
        <v>2.4934625000000001</v>
      </c>
      <c r="AS38" s="26"/>
      <c r="AT38" s="6"/>
      <c r="AU38" s="26">
        <f t="shared" si="33"/>
        <v>1.6725750000000001</v>
      </c>
      <c r="AV38" s="26">
        <f t="shared" si="34"/>
        <v>1.6755125</v>
      </c>
      <c r="AW38" s="26">
        <f t="shared" si="35"/>
        <v>2.3592124999999999</v>
      </c>
      <c r="AX38" s="26">
        <f t="shared" si="36"/>
        <v>2.6957125000000004</v>
      </c>
      <c r="AY38" s="26"/>
      <c r="BA38" s="24">
        <f t="shared" si="10"/>
        <v>1.902371875</v>
      </c>
      <c r="BB38" s="24">
        <f t="shared" si="11"/>
        <v>2.1007531250000002</v>
      </c>
      <c r="BC38" s="16"/>
      <c r="BE38" s="22">
        <f t="shared" si="14"/>
        <v>0.68117812499999975</v>
      </c>
      <c r="BF38" s="22">
        <f t="shared" si="15"/>
        <v>1.0177593750000002</v>
      </c>
      <c r="BG38" s="18"/>
      <c r="BI38" s="15">
        <f t="shared" si="19"/>
        <v>22.140713128788846</v>
      </c>
      <c r="BJ38" s="15">
        <f t="shared" si="20"/>
        <v>17.065517590410217</v>
      </c>
      <c r="BK38" s="6"/>
      <c r="BL38" s="13">
        <f t="shared" si="21"/>
        <v>16.833396420267157</v>
      </c>
      <c r="BM38" s="13">
        <f t="shared" si="37"/>
        <v>17.771524433140339</v>
      </c>
      <c r="BN38" s="13">
        <f t="shared" si="38"/>
        <v>147.31624451712682</v>
      </c>
      <c r="BO38" s="13">
        <f t="shared" si="39"/>
        <v>173.93103144737134</v>
      </c>
      <c r="BQ38" s="13">
        <f t="shared" si="22"/>
        <v>9.3556485355648746</v>
      </c>
      <c r="BR38" s="13">
        <f t="shared" si="40"/>
        <v>9.8641607740975079</v>
      </c>
      <c r="BS38" s="13">
        <f t="shared" si="41"/>
        <v>102.50872444982551</v>
      </c>
      <c r="BT38" s="13">
        <f t="shared" si="42"/>
        <v>124.53028972783144</v>
      </c>
      <c r="BV38" s="8">
        <f t="shared" si="26"/>
        <v>30.179750213635014</v>
      </c>
      <c r="BW38" s="8">
        <f t="shared" si="27"/>
        <v>26.247328384620694</v>
      </c>
      <c r="BX38" s="8">
        <f t="shared" si="28"/>
        <v>38.220382343364804</v>
      </c>
    </row>
    <row r="39" spans="1:76" x14ac:dyDescent="0.2">
      <c r="A39" s="39">
        <v>44501</v>
      </c>
      <c r="B39" s="60">
        <v>266.81763000000001</v>
      </c>
      <c r="C39" s="60">
        <v>329.08</v>
      </c>
      <c r="D39" s="60">
        <v>335.56614000000002</v>
      </c>
      <c r="E39" s="60">
        <v>441.15111999999999</v>
      </c>
      <c r="F39" s="60">
        <v>651.85004000000004</v>
      </c>
      <c r="G39" s="60"/>
      <c r="H39" s="60">
        <v>685.83873000000006</v>
      </c>
      <c r="I39" s="60"/>
      <c r="J39" s="60">
        <v>816.73404000000005</v>
      </c>
      <c r="K39" s="60">
        <v>858.11</v>
      </c>
      <c r="L39" s="11"/>
      <c r="M39" s="11">
        <v>17.995000000000001</v>
      </c>
      <c r="N39" s="11">
        <v>19.220000000000002</v>
      </c>
      <c r="P39" s="11">
        <v>0.79066999999999998</v>
      </c>
      <c r="Q39" s="11">
        <v>0.78272000000000008</v>
      </c>
      <c r="R39" s="11">
        <v>1.27444</v>
      </c>
      <c r="S39" s="11">
        <v>1.6244100000000001</v>
      </c>
      <c r="U39" s="11">
        <v>0.96114999999999995</v>
      </c>
      <c r="V39" s="11">
        <v>0.95173000000000008</v>
      </c>
      <c r="W39" s="11">
        <v>1.4435800000000001</v>
      </c>
      <c r="X39" s="11">
        <v>1.7995400000000001</v>
      </c>
      <c r="Z39" s="28">
        <v>1.43</v>
      </c>
      <c r="AA39" s="28">
        <v>1.3843000000000001</v>
      </c>
      <c r="AC39" s="60">
        <v>208.37000449034574</v>
      </c>
      <c r="AD39" s="60">
        <v>228.33</v>
      </c>
      <c r="AE39" s="60">
        <v>212.91</v>
      </c>
      <c r="AG39" s="16">
        <f t="shared" si="0"/>
        <v>1.1180600000000001</v>
      </c>
      <c r="AH39" s="16">
        <f t="shared" si="1"/>
        <v>1.2890000000000001</v>
      </c>
      <c r="AI39" s="16"/>
      <c r="AK39" s="18">
        <f t="shared" si="12"/>
        <v>0.48744250000000006</v>
      </c>
      <c r="AL39" s="18">
        <f t="shared" si="13"/>
        <v>0.8404075000000002</v>
      </c>
      <c r="AM39" s="18"/>
      <c r="AO39" s="24">
        <f t="shared" si="29"/>
        <v>1.9258375000000001</v>
      </c>
      <c r="AP39" s="24">
        <f t="shared" si="30"/>
        <v>1.9159000000000002</v>
      </c>
      <c r="AQ39" s="24">
        <f t="shared" si="31"/>
        <v>2.5305500000000003</v>
      </c>
      <c r="AR39" s="24">
        <f t="shared" si="32"/>
        <v>2.9680125000000004</v>
      </c>
      <c r="AS39" s="26"/>
      <c r="AT39" s="6"/>
      <c r="AU39" s="24">
        <f t="shared" si="33"/>
        <v>2.1389374999999999</v>
      </c>
      <c r="AV39" s="24">
        <f t="shared" si="34"/>
        <v>2.1271624999999998</v>
      </c>
      <c r="AW39" s="24">
        <f t="shared" si="35"/>
        <v>2.7419750000000001</v>
      </c>
      <c r="AX39" s="24">
        <f t="shared" si="36"/>
        <v>3.1869250000000005</v>
      </c>
      <c r="AY39" s="26"/>
      <c r="BA39" s="24">
        <f t="shared" si="10"/>
        <v>2.3350750000000002</v>
      </c>
      <c r="BB39" s="24">
        <f t="shared" si="11"/>
        <v>2.5487500000000001</v>
      </c>
      <c r="BC39" s="16"/>
      <c r="BE39" s="22">
        <f t="shared" si="14"/>
        <v>0.60930312500000017</v>
      </c>
      <c r="BF39" s="22">
        <f t="shared" si="15"/>
        <v>1.0505093750000003</v>
      </c>
      <c r="BG39" s="18"/>
      <c r="BI39" s="15">
        <f t="shared" si="19"/>
        <v>30.702978442620889</v>
      </c>
      <c r="BJ39" s="15">
        <f t="shared" si="20"/>
        <v>24.745235430083312</v>
      </c>
      <c r="BK39" s="6"/>
      <c r="BL39" s="13">
        <f t="shared" si="21"/>
        <v>292.41153407116974</v>
      </c>
      <c r="BM39" s="13">
        <f t="shared" si="37"/>
        <v>283.64866189589259</v>
      </c>
      <c r="BN39" s="13">
        <f t="shared" si="38"/>
        <v>190.02776387055661</v>
      </c>
      <c r="BO39" s="13">
        <f t="shared" si="39"/>
        <v>175.17914316206742</v>
      </c>
      <c r="BQ39" s="13">
        <f t="shared" si="22"/>
        <v>144.41195168467891</v>
      </c>
      <c r="BR39" s="13">
        <f t="shared" si="40"/>
        <v>140.0206799152628</v>
      </c>
      <c r="BS39" s="13">
        <f t="shared" si="41"/>
        <v>133.74785452896791</v>
      </c>
      <c r="BT39" s="13">
        <f t="shared" si="42"/>
        <v>136.01453171928077</v>
      </c>
      <c r="BV39" s="8">
        <f t="shared" si="26"/>
        <v>34.772096512122964</v>
      </c>
      <c r="BW39" s="8">
        <f t="shared" si="27"/>
        <v>29.55363570914329</v>
      </c>
      <c r="BX39" s="8">
        <f t="shared" si="28"/>
        <v>37.236701178150675</v>
      </c>
    </row>
    <row r="40" spans="1:76" x14ac:dyDescent="0.2">
      <c r="A40" s="39">
        <v>44531</v>
      </c>
      <c r="B40" s="60">
        <v>267.2672</v>
      </c>
      <c r="C40" s="60">
        <v>330.9</v>
      </c>
      <c r="D40" s="60">
        <v>338.02976000000001</v>
      </c>
      <c r="E40" s="60">
        <v>459.18675000000002</v>
      </c>
      <c r="F40" s="60">
        <v>664.63337999999999</v>
      </c>
      <c r="G40" s="60"/>
      <c r="H40" s="60">
        <v>663.53836000000001</v>
      </c>
      <c r="I40" s="60"/>
      <c r="J40" s="60">
        <v>993.64300000000003</v>
      </c>
      <c r="K40" s="60">
        <v>1029.78</v>
      </c>
      <c r="L40" s="11"/>
      <c r="M40" s="11">
        <v>17.34967741935484</v>
      </c>
      <c r="N40" s="11">
        <v>18.900645161290321</v>
      </c>
      <c r="P40" s="11">
        <v>1.0285299999999999</v>
      </c>
      <c r="Q40" s="11">
        <v>1.0664899999999999</v>
      </c>
      <c r="R40" s="11">
        <v>2.4748100000000002</v>
      </c>
      <c r="S40" s="11">
        <v>2.5539400000000003</v>
      </c>
      <c r="U40" s="11">
        <v>1.19493</v>
      </c>
      <c r="V40" s="11">
        <v>1.2329000000000001</v>
      </c>
      <c r="W40" s="11">
        <v>2.6430099999999999</v>
      </c>
      <c r="X40" s="11">
        <v>2.72329</v>
      </c>
      <c r="Z40" s="28">
        <v>1.4271428571428573</v>
      </c>
      <c r="AA40" s="28">
        <v>1.4063000000000001</v>
      </c>
      <c r="AC40" s="60">
        <v>211.02828917826673</v>
      </c>
      <c r="AD40" s="60">
        <v>231.28</v>
      </c>
      <c r="AE40" s="60">
        <v>213.81</v>
      </c>
      <c r="AG40" s="16">
        <f t="shared" si="0"/>
        <v>1.7809425000000001</v>
      </c>
      <c r="AH40" s="16">
        <f t="shared" si="1"/>
        <v>1.9485325000000002</v>
      </c>
      <c r="AI40" s="16"/>
      <c r="AK40" s="18">
        <f t="shared" si="12"/>
        <v>1.4281975</v>
      </c>
      <c r="AL40" s="18">
        <f t="shared" si="13"/>
        <v>1.5079025000000001</v>
      </c>
      <c r="AM40" s="18"/>
      <c r="AO40" s="24">
        <f t="shared" si="29"/>
        <v>2.2231624999999999</v>
      </c>
      <c r="AP40" s="24">
        <f t="shared" si="30"/>
        <v>2.2706124999999999</v>
      </c>
      <c r="AQ40" s="24">
        <f t="shared" si="31"/>
        <v>4.0310125000000001</v>
      </c>
      <c r="AR40" s="24">
        <f t="shared" si="32"/>
        <v>4.1299250000000001</v>
      </c>
      <c r="AS40" s="26"/>
      <c r="AT40" s="6"/>
      <c r="AU40" s="24">
        <f t="shared" si="33"/>
        <v>2.4311625000000001</v>
      </c>
      <c r="AV40" s="24">
        <f t="shared" si="34"/>
        <v>2.4786250000000001</v>
      </c>
      <c r="AW40" s="24">
        <f t="shared" si="35"/>
        <v>4.2412624999999995</v>
      </c>
      <c r="AX40" s="24">
        <f t="shared" si="36"/>
        <v>4.3416125000000001</v>
      </c>
      <c r="AY40" s="26"/>
      <c r="BA40" s="24">
        <f t="shared" si="10"/>
        <v>3.1636781249999997</v>
      </c>
      <c r="BB40" s="24">
        <f t="shared" si="11"/>
        <v>3.3731656249999999</v>
      </c>
      <c r="BC40" s="16"/>
      <c r="BE40" s="22">
        <f t="shared" si="14"/>
        <v>1.7852468749999999</v>
      </c>
      <c r="BF40" s="22">
        <f t="shared" si="15"/>
        <v>1.8848781250000002</v>
      </c>
      <c r="BG40" s="18"/>
      <c r="BI40" s="15">
        <f t="shared" si="19"/>
        <v>52.437704945320164</v>
      </c>
      <c r="BJ40" s="15">
        <f t="shared" si="20"/>
        <v>45.012884964724776</v>
      </c>
      <c r="BK40" s="6"/>
      <c r="BL40" s="13">
        <f t="shared" si="21"/>
        <v>203.19547209857615</v>
      </c>
      <c r="BM40" s="13">
        <f t="shared" si="37"/>
        <v>215.63230637189611</v>
      </c>
      <c r="BN40" s="13">
        <f t="shared" si="38"/>
        <v>390.8876326490132</v>
      </c>
      <c r="BO40" s="13">
        <f t="shared" si="39"/>
        <v>334.6466073282391</v>
      </c>
      <c r="BQ40" s="13">
        <f t="shared" si="22"/>
        <v>128.18813734102278</v>
      </c>
      <c r="BR40" s="13">
        <f t="shared" si="40"/>
        <v>135.48849202559455</v>
      </c>
      <c r="BS40" s="13">
        <f t="shared" si="41"/>
        <v>284.08027436277501</v>
      </c>
      <c r="BT40" s="13">
        <f t="shared" si="42"/>
        <v>252.26952281164708</v>
      </c>
      <c r="BV40" s="8">
        <f t="shared" si="26"/>
        <v>27.461871606079669</v>
      </c>
      <c r="BW40" s="8">
        <f t="shared" si="27"/>
        <v>22.884299031255729</v>
      </c>
      <c r="BX40" s="8">
        <f t="shared" si="28"/>
        <v>31.762166051992423</v>
      </c>
    </row>
    <row r="41" spans="1:76" x14ac:dyDescent="0.2">
      <c r="A41" s="39">
        <v>44562</v>
      </c>
      <c r="B41" s="60">
        <v>267.89659999999998</v>
      </c>
      <c r="C41" s="60">
        <v>332.97</v>
      </c>
      <c r="D41" s="60">
        <v>339.43051000000003</v>
      </c>
      <c r="E41" s="60">
        <v>449.41546</v>
      </c>
      <c r="F41" s="60">
        <v>657.49163999999996</v>
      </c>
      <c r="G41" s="60"/>
      <c r="H41" s="60">
        <v>714.81938000000002</v>
      </c>
      <c r="I41" s="60"/>
      <c r="J41" s="60">
        <v>868.61199999999997</v>
      </c>
      <c r="K41" s="60">
        <v>892.23</v>
      </c>
      <c r="L41" s="11"/>
      <c r="M41" s="11">
        <v>18.344838709677418</v>
      </c>
      <c r="N41" s="11">
        <v>20.832903225806454</v>
      </c>
      <c r="P41" s="11">
        <v>0.53678000000000003</v>
      </c>
      <c r="Q41" s="11">
        <v>0.54951000000000005</v>
      </c>
      <c r="R41" s="11">
        <v>1.4782599999999999</v>
      </c>
      <c r="S41" s="11">
        <v>1.5470500000000003</v>
      </c>
      <c r="U41" s="11">
        <v>0.70224999999999993</v>
      </c>
      <c r="V41" s="11">
        <v>0.7172400000000001</v>
      </c>
      <c r="W41" s="11">
        <v>1.6420699999999999</v>
      </c>
      <c r="X41" s="11">
        <v>1.7137899999999999</v>
      </c>
      <c r="Z41" s="28">
        <v>1.44</v>
      </c>
      <c r="AA41" s="28">
        <v>1.43</v>
      </c>
      <c r="AC41" s="60">
        <v>209.88474779224666</v>
      </c>
      <c r="AD41" s="60">
        <v>230.01</v>
      </c>
      <c r="AE41" s="60">
        <v>213.97</v>
      </c>
      <c r="AG41" s="16">
        <f t="shared" si="0"/>
        <v>1.0279</v>
      </c>
      <c r="AH41" s="16">
        <f t="shared" si="1"/>
        <v>1.1938374999999999</v>
      </c>
      <c r="AI41" s="16"/>
      <c r="AK41" s="18">
        <f t="shared" si="12"/>
        <v>0.93371999999999988</v>
      </c>
      <c r="AL41" s="18">
        <f t="shared" si="13"/>
        <v>1.0039750000000001</v>
      </c>
      <c r="AM41" s="18"/>
      <c r="AO41" s="26">
        <f t="shared" si="29"/>
        <v>1.6084750000000001</v>
      </c>
      <c r="AP41" s="26">
        <f t="shared" si="30"/>
        <v>1.6243875000000001</v>
      </c>
      <c r="AQ41" s="26">
        <f t="shared" si="31"/>
        <v>2.7853249999999994</v>
      </c>
      <c r="AR41" s="26">
        <f t="shared" si="32"/>
        <v>2.8713125000000006</v>
      </c>
      <c r="AS41" s="26"/>
      <c r="AT41" s="6"/>
      <c r="AU41" s="26">
        <f t="shared" si="33"/>
        <v>1.8153124999999997</v>
      </c>
      <c r="AV41" s="26">
        <f t="shared" si="34"/>
        <v>1.8340500000000002</v>
      </c>
      <c r="AW41" s="26">
        <f t="shared" si="35"/>
        <v>2.9900875</v>
      </c>
      <c r="AX41" s="26">
        <f t="shared" si="36"/>
        <v>3.0797374999999998</v>
      </c>
      <c r="AY41" s="26"/>
      <c r="BA41" s="24">
        <f t="shared" si="10"/>
        <v>2.222375</v>
      </c>
      <c r="BB41" s="24">
        <f t="shared" si="11"/>
        <v>2.4297968750000001</v>
      </c>
      <c r="BC41" s="16"/>
      <c r="BE41" s="22">
        <f t="shared" si="14"/>
        <v>1.1671499999999997</v>
      </c>
      <c r="BF41" s="22">
        <f t="shared" si="15"/>
        <v>1.2549687500000002</v>
      </c>
      <c r="BG41" s="18"/>
      <c r="BI41" s="15">
        <f t="shared" si="19"/>
        <v>24.972206801139272</v>
      </c>
      <c r="BJ41" s="15">
        <f t="shared" si="20"/>
        <v>18.575073758073522</v>
      </c>
      <c r="BK41" s="6"/>
      <c r="BL41" s="13">
        <f t="shared" si="21"/>
        <v>-19.301832614218906</v>
      </c>
      <c r="BM41" s="13">
        <f t="shared" si="37"/>
        <v>-17.712155018793329</v>
      </c>
      <c r="BN41" s="13">
        <f t="shared" si="38"/>
        <v>105.6537889011004</v>
      </c>
      <c r="BO41" s="13">
        <f t="shared" si="39"/>
        <v>109.67282879757133</v>
      </c>
      <c r="BQ41" s="13">
        <f t="shared" si="22"/>
        <v>-17.350265397154196</v>
      </c>
      <c r="BR41" s="13">
        <f t="shared" si="40"/>
        <v>-15.96780429510385</v>
      </c>
      <c r="BS41" s="13">
        <f t="shared" si="41"/>
        <v>82.359016502676383</v>
      </c>
      <c r="BT41" s="13">
        <f t="shared" si="42"/>
        <v>85.684103319753802</v>
      </c>
      <c r="BV41" s="8">
        <f t="shared" si="26"/>
        <v>33.156892194945044</v>
      </c>
      <c r="BW41" s="8">
        <f t="shared" si="27"/>
        <v>26.014314520596503</v>
      </c>
      <c r="BX41" s="8">
        <f t="shared" si="28"/>
        <v>38.76068926990677</v>
      </c>
    </row>
    <row r="42" spans="1:76" x14ac:dyDescent="0.2">
      <c r="A42" s="39">
        <v>44593</v>
      </c>
      <c r="B42" s="60">
        <v>272.29748999999998</v>
      </c>
      <c r="C42" s="60">
        <v>338.16</v>
      </c>
      <c r="D42" s="60">
        <v>342.70522999999997</v>
      </c>
      <c r="E42" s="60">
        <v>446.93848000000003</v>
      </c>
      <c r="F42" s="60">
        <v>655.91867999999999</v>
      </c>
      <c r="G42" s="60"/>
      <c r="H42" s="60">
        <v>754.37249999999995</v>
      </c>
      <c r="I42" s="60"/>
      <c r="J42" s="60">
        <v>813.20722000000001</v>
      </c>
      <c r="K42" s="60">
        <v>845.55</v>
      </c>
      <c r="L42" s="11"/>
      <c r="M42" s="11">
        <v>19.359642857142859</v>
      </c>
      <c r="N42" s="11">
        <v>21.752142857142861</v>
      </c>
      <c r="P42" s="11">
        <v>0.48996000000000001</v>
      </c>
      <c r="Q42" s="11">
        <v>0.49497999999999998</v>
      </c>
      <c r="R42" s="11">
        <v>1.13209</v>
      </c>
      <c r="S42" s="11">
        <v>1.20885</v>
      </c>
      <c r="U42" s="11">
        <v>0.65481999999999996</v>
      </c>
      <c r="V42" s="11">
        <v>0.66066999999999998</v>
      </c>
      <c r="W42" s="11">
        <v>1.2924000000000002</v>
      </c>
      <c r="X42" s="11">
        <v>1.37608</v>
      </c>
      <c r="Z42" s="28">
        <v>1.4542857142857142</v>
      </c>
      <c r="AA42" s="28">
        <v>1.4045000000000001</v>
      </c>
      <c r="AC42" s="60">
        <v>211.68088609489595</v>
      </c>
      <c r="AD42" s="60">
        <v>231.97</v>
      </c>
      <c r="AE42" s="60">
        <v>216.15</v>
      </c>
      <c r="AG42" s="16">
        <f t="shared" si="0"/>
        <v>0.83146999999999993</v>
      </c>
      <c r="AH42" s="16">
        <f t="shared" si="1"/>
        <v>0.99599250000000006</v>
      </c>
      <c r="AI42" s="16"/>
      <c r="AK42" s="18">
        <f t="shared" si="12"/>
        <v>0.63713750000000013</v>
      </c>
      <c r="AL42" s="18">
        <f t="shared" si="13"/>
        <v>0.71735749999999998</v>
      </c>
      <c r="AM42" s="18"/>
      <c r="AO42" s="26">
        <f t="shared" si="29"/>
        <v>1.5499499999999999</v>
      </c>
      <c r="AP42" s="26">
        <f t="shared" si="30"/>
        <v>1.556225</v>
      </c>
      <c r="AQ42" s="26">
        <f t="shared" si="31"/>
        <v>2.3526125000000002</v>
      </c>
      <c r="AR42" s="26">
        <f t="shared" si="32"/>
        <v>2.4485625</v>
      </c>
      <c r="AS42" s="26"/>
      <c r="AT42" s="6"/>
      <c r="AU42" s="26">
        <f t="shared" si="33"/>
        <v>1.7560249999999999</v>
      </c>
      <c r="AV42" s="26">
        <f t="shared" si="34"/>
        <v>1.7633375</v>
      </c>
      <c r="AW42" s="26">
        <f t="shared" si="35"/>
        <v>2.5530000000000004</v>
      </c>
      <c r="AX42" s="26">
        <f t="shared" si="36"/>
        <v>2.6576</v>
      </c>
      <c r="AY42" s="26"/>
      <c r="BA42" s="24">
        <f t="shared" si="10"/>
        <v>1.9768374999999998</v>
      </c>
      <c r="BB42" s="24">
        <f t="shared" si="11"/>
        <v>2.1824906250000002</v>
      </c>
      <c r="BC42" s="16"/>
      <c r="BE42" s="22">
        <f t="shared" si="14"/>
        <v>0.79642187500000039</v>
      </c>
      <c r="BF42" s="22">
        <f t="shared" si="15"/>
        <v>0.89669687500000006</v>
      </c>
      <c r="BG42" s="18"/>
      <c r="BI42" s="15">
        <f t="shared" si="19"/>
        <v>15.214126996718402</v>
      </c>
      <c r="BJ42" s="15">
        <f t="shared" si="20"/>
        <v>11.162968026924691</v>
      </c>
      <c r="BK42" s="6"/>
      <c r="BL42" s="13">
        <f t="shared" si="21"/>
        <v>-26.239725408725512</v>
      </c>
      <c r="BM42" s="13">
        <f t="shared" si="37"/>
        <v>-26.200593401022797</v>
      </c>
      <c r="BN42" s="13">
        <f t="shared" si="38"/>
        <v>41.24993761541149</v>
      </c>
      <c r="BO42" s="13">
        <f t="shared" si="39"/>
        <v>48.761398456824324</v>
      </c>
      <c r="BQ42" s="13">
        <f t="shared" si="22"/>
        <v>-21.660066756792329</v>
      </c>
      <c r="BR42" s="13">
        <f t="shared" si="40"/>
        <v>-21.973946830748879</v>
      </c>
      <c r="BS42" s="13">
        <f t="shared" si="41"/>
        <v>32.719916202838448</v>
      </c>
      <c r="BT42" s="13">
        <f t="shared" si="42"/>
        <v>38.884347150311349</v>
      </c>
      <c r="BV42" s="8">
        <f t="shared" si="26"/>
        <v>35.476880559127565</v>
      </c>
      <c r="BW42" s="8">
        <f t="shared" si="27"/>
        <v>28.233819076457234</v>
      </c>
      <c r="BX42" s="8">
        <f t="shared" si="28"/>
        <v>39.131030701754412</v>
      </c>
    </row>
    <row r="43" spans="1:76" x14ac:dyDescent="0.2">
      <c r="A43" s="39">
        <v>44621</v>
      </c>
      <c r="B43" s="60">
        <v>278.01906000000002</v>
      </c>
      <c r="C43" s="60">
        <v>346.07</v>
      </c>
      <c r="D43" s="60">
        <v>349.91487999999998</v>
      </c>
      <c r="E43" s="60">
        <v>456.97915999999998</v>
      </c>
      <c r="F43" s="60">
        <v>663.65594999999996</v>
      </c>
      <c r="G43" s="60"/>
      <c r="H43" s="60">
        <v>849.03270999999995</v>
      </c>
      <c r="I43" s="60"/>
      <c r="J43" s="60">
        <v>916.21298000000002</v>
      </c>
      <c r="K43" s="60">
        <v>936.41</v>
      </c>
      <c r="L43" s="11"/>
      <c r="M43" s="11">
        <v>21.307741935483868</v>
      </c>
      <c r="N43" s="11">
        <v>25.181290322580644</v>
      </c>
      <c r="P43" s="11">
        <v>0.47875000000000001</v>
      </c>
      <c r="Q43" s="11">
        <v>0.47545999999999999</v>
      </c>
      <c r="R43" s="11">
        <v>1.8231999999999999</v>
      </c>
      <c r="S43" s="11">
        <v>2.1300400000000002</v>
      </c>
      <c r="U43" s="11">
        <v>0.65230999999999995</v>
      </c>
      <c r="V43" s="11">
        <v>0.64796999999999993</v>
      </c>
      <c r="W43" s="11">
        <v>1.98495</v>
      </c>
      <c r="X43" s="11">
        <v>2.30104</v>
      </c>
      <c r="Z43" s="28">
        <v>1.4642857142857142</v>
      </c>
      <c r="AA43" s="28">
        <v>1.4326000000000001</v>
      </c>
      <c r="AC43" s="60">
        <v>215.41685376440651</v>
      </c>
      <c r="AD43" s="60">
        <v>235.98</v>
      </c>
      <c r="AE43" s="60">
        <v>218.21</v>
      </c>
      <c r="AG43" s="16">
        <f t="shared" si="0"/>
        <v>1.2268625</v>
      </c>
      <c r="AH43" s="16">
        <f t="shared" si="1"/>
        <v>1.3965675</v>
      </c>
      <c r="AI43" s="16"/>
      <c r="AK43" s="18">
        <f t="shared" si="12"/>
        <v>1.3404525</v>
      </c>
      <c r="AL43" s="18">
        <f t="shared" si="13"/>
        <v>1.6519175000000001</v>
      </c>
      <c r="AM43" s="18"/>
      <c r="AO43" s="26">
        <f t="shared" si="29"/>
        <v>1.5359375</v>
      </c>
      <c r="AP43" s="26">
        <f t="shared" si="30"/>
        <v>1.531825</v>
      </c>
      <c r="AQ43" s="26">
        <f t="shared" si="31"/>
        <v>3.2164999999999999</v>
      </c>
      <c r="AR43" s="26">
        <f t="shared" si="32"/>
        <v>3.6000500000000004</v>
      </c>
      <c r="AS43" s="26"/>
      <c r="AT43" s="6"/>
      <c r="AU43" s="26">
        <f t="shared" si="33"/>
        <v>1.7528874999999999</v>
      </c>
      <c r="AV43" s="26">
        <f t="shared" si="34"/>
        <v>1.7474624999999999</v>
      </c>
      <c r="AW43" s="26">
        <f t="shared" si="35"/>
        <v>3.4186874999999999</v>
      </c>
      <c r="AX43" s="26">
        <f t="shared" si="36"/>
        <v>3.8138000000000001</v>
      </c>
      <c r="AY43" s="26"/>
      <c r="BA43" s="24">
        <f t="shared" si="10"/>
        <v>2.471078125</v>
      </c>
      <c r="BB43" s="24">
        <f t="shared" si="11"/>
        <v>2.6832093750000001</v>
      </c>
      <c r="BC43" s="16"/>
      <c r="BE43" s="22">
        <f t="shared" si="14"/>
        <v>1.6755656249999999</v>
      </c>
      <c r="BF43" s="22">
        <f t="shared" si="15"/>
        <v>2.0648968750000005</v>
      </c>
      <c r="BG43" s="18"/>
      <c r="BI43" s="15">
        <f t="shared" si="19"/>
        <v>36.196364726438055</v>
      </c>
      <c r="BJ43" s="15">
        <f t="shared" si="20"/>
        <v>28.280614271819381</v>
      </c>
      <c r="BK43" s="6"/>
      <c r="BL43" s="13">
        <f t="shared" si="21"/>
        <v>10.468872582952592</v>
      </c>
      <c r="BM43" s="13">
        <f t="shared" si="37"/>
        <v>9.8262958514275134</v>
      </c>
      <c r="BN43" s="13">
        <f t="shared" si="38"/>
        <v>218.71897070134955</v>
      </c>
      <c r="BO43" s="13">
        <f t="shared" si="39"/>
        <v>208.55388002839223</v>
      </c>
      <c r="BQ43" s="13">
        <f t="shared" si="22"/>
        <v>8.2923832923832883</v>
      </c>
      <c r="BR43" s="13">
        <f t="shared" si="40"/>
        <v>7.7059889297052875</v>
      </c>
      <c r="BS43" s="13">
        <f t="shared" si="41"/>
        <v>169.26624794823448</v>
      </c>
      <c r="BT43" s="13">
        <f t="shared" si="42"/>
        <v>167.0659238625812</v>
      </c>
      <c r="BV43" s="8">
        <f t="shared" si="26"/>
        <v>46.769006532594084</v>
      </c>
      <c r="BW43" s="8">
        <f t="shared" si="27"/>
        <v>36.126452889291883</v>
      </c>
      <c r="BX43" s="8">
        <f t="shared" si="28"/>
        <v>57.662788818872166</v>
      </c>
    </row>
    <row r="44" spans="1:76" x14ac:dyDescent="0.2">
      <c r="A44" s="39">
        <v>44652</v>
      </c>
      <c r="B44" s="60">
        <v>279.85372999999998</v>
      </c>
      <c r="C44" s="60">
        <v>349.98</v>
      </c>
      <c r="D44" s="60">
        <v>353.66786000000002</v>
      </c>
      <c r="E44" s="60">
        <v>456.19952000000001</v>
      </c>
      <c r="F44" s="60">
        <v>662.61273000000006</v>
      </c>
      <c r="G44" s="60"/>
      <c r="H44" s="60">
        <v>839.39634999999998</v>
      </c>
      <c r="I44" s="60"/>
      <c r="J44" s="60">
        <v>879.89233999999999</v>
      </c>
      <c r="K44" s="60">
        <v>902.98</v>
      </c>
      <c r="L44" s="11"/>
      <c r="M44" s="11">
        <v>21.026666666666664</v>
      </c>
      <c r="N44" s="11">
        <v>24.856666666666669</v>
      </c>
      <c r="P44" s="11">
        <v>0.79846000000000006</v>
      </c>
      <c r="Q44" s="11">
        <v>0.80661000000000005</v>
      </c>
      <c r="R44" s="11">
        <v>1.2501200000000001</v>
      </c>
      <c r="S44" s="11">
        <v>1.5341399999999998</v>
      </c>
      <c r="U44" s="11">
        <v>0.98492999999999997</v>
      </c>
      <c r="V44" s="11">
        <v>0.99212</v>
      </c>
      <c r="W44" s="11">
        <v>1.4339</v>
      </c>
      <c r="X44" s="11">
        <v>1.72149</v>
      </c>
      <c r="Z44" s="28">
        <v>1.4771428571428571</v>
      </c>
      <c r="AA44" s="28">
        <v>1.4540999999999999</v>
      </c>
      <c r="AC44" s="60">
        <v>216.745996108367</v>
      </c>
      <c r="AD44" s="60">
        <v>237.35</v>
      </c>
      <c r="AE44" s="60">
        <v>220.1</v>
      </c>
      <c r="AG44" s="16">
        <f t="shared" si="0"/>
        <v>1.0973325</v>
      </c>
      <c r="AH44" s="16">
        <f t="shared" si="1"/>
        <v>1.28311</v>
      </c>
      <c r="AI44" s="16"/>
      <c r="AK44" s="18">
        <f t="shared" si="12"/>
        <v>0.44648000000000004</v>
      </c>
      <c r="AL44" s="18">
        <f t="shared" si="13"/>
        <v>0.73228499999999985</v>
      </c>
      <c r="AM44" s="18"/>
      <c r="AO44" s="26">
        <f t="shared" si="29"/>
        <v>1.935575</v>
      </c>
      <c r="AP44" s="26">
        <f t="shared" si="30"/>
        <v>1.9457625000000001</v>
      </c>
      <c r="AQ44" s="26">
        <f t="shared" si="31"/>
        <v>2.5001499999999997</v>
      </c>
      <c r="AR44" s="26">
        <f t="shared" si="32"/>
        <v>2.855175</v>
      </c>
      <c r="AS44" s="26"/>
      <c r="AT44" s="6"/>
      <c r="AU44" s="26">
        <f t="shared" si="33"/>
        <v>2.1686624999999999</v>
      </c>
      <c r="AV44" s="26">
        <f t="shared" si="34"/>
        <v>2.1776499999999999</v>
      </c>
      <c r="AW44" s="26">
        <f t="shared" si="35"/>
        <v>2.7298749999999998</v>
      </c>
      <c r="AX44" s="26">
        <f t="shared" si="36"/>
        <v>3.0893625</v>
      </c>
      <c r="AY44" s="26"/>
      <c r="BA44" s="24">
        <f t="shared" si="10"/>
        <v>2.3091656249999999</v>
      </c>
      <c r="BB44" s="24">
        <f t="shared" si="11"/>
        <v>2.5413874999999999</v>
      </c>
      <c r="BC44" s="16"/>
      <c r="BE44" s="22">
        <f t="shared" si="14"/>
        <v>0.55809999999999982</v>
      </c>
      <c r="BF44" s="22">
        <f t="shared" si="15"/>
        <v>0.91535625000000009</v>
      </c>
      <c r="BG44" s="18"/>
      <c r="BI44" s="15">
        <f t="shared" si="19"/>
        <v>35.319830565609365</v>
      </c>
      <c r="BJ44" s="15">
        <f t="shared" si="20"/>
        <v>24.752010168273863</v>
      </c>
      <c r="BK44" s="6"/>
      <c r="BL44" s="13">
        <f t="shared" si="21"/>
        <v>82.450928866851015</v>
      </c>
      <c r="BM44" s="13">
        <f t="shared" si="37"/>
        <v>83.353791598472469</v>
      </c>
      <c r="BN44" s="13">
        <f t="shared" si="38"/>
        <v>140.12600603138625</v>
      </c>
      <c r="BO44" s="13">
        <f t="shared" si="39"/>
        <v>140.45704612780358</v>
      </c>
      <c r="BQ44" s="13">
        <f t="shared" si="22"/>
        <v>64.643442211895263</v>
      </c>
      <c r="BR44" s="13">
        <f t="shared" si="40"/>
        <v>65.210151202291328</v>
      </c>
      <c r="BS44" s="13">
        <f t="shared" si="41"/>
        <v>110.17222425796996</v>
      </c>
      <c r="BT44" s="13">
        <f t="shared" si="42"/>
        <v>114.65765552327389</v>
      </c>
      <c r="BV44" s="8">
        <f t="shared" si="26"/>
        <v>44.922704878545197</v>
      </c>
      <c r="BW44" s="8">
        <f t="shared" si="27"/>
        <v>33.361522198731478</v>
      </c>
      <c r="BX44" s="8">
        <f t="shared" si="28"/>
        <v>56.659663865546236</v>
      </c>
    </row>
    <row r="45" spans="1:76" x14ac:dyDescent="0.2">
      <c r="A45" s="39">
        <v>44682</v>
      </c>
      <c r="B45" s="60">
        <v>283.40516000000002</v>
      </c>
      <c r="C45" s="60">
        <v>356.85</v>
      </c>
      <c r="D45" s="60">
        <v>360.36786000000001</v>
      </c>
      <c r="E45" s="60">
        <v>461.12297000000001</v>
      </c>
      <c r="F45" s="60">
        <v>665.53984000000003</v>
      </c>
      <c r="G45" s="60"/>
      <c r="H45" s="60">
        <v>831.35096999999996</v>
      </c>
      <c r="I45" s="60"/>
      <c r="J45" s="60">
        <v>916.86251000000004</v>
      </c>
      <c r="K45" s="60">
        <v>937.01</v>
      </c>
      <c r="L45" s="11"/>
      <c r="M45" s="11">
        <v>21.518709677419356</v>
      </c>
      <c r="N45" s="11">
        <v>23.729354838709678</v>
      </c>
      <c r="P45" s="11">
        <v>0.84802000000000011</v>
      </c>
      <c r="Q45" s="11">
        <v>0.84881000000000006</v>
      </c>
      <c r="R45" s="11">
        <v>1.42405</v>
      </c>
      <c r="S45" s="11">
        <v>1.8804800000000002</v>
      </c>
      <c r="U45" s="11">
        <v>1.0278400000000001</v>
      </c>
      <c r="V45" s="11">
        <v>1.0268899999999999</v>
      </c>
      <c r="W45" s="11">
        <v>1.6043000000000001</v>
      </c>
      <c r="X45" s="11">
        <v>2.06155</v>
      </c>
      <c r="Z45" s="28">
        <v>1.7157142857142857</v>
      </c>
      <c r="AA45" s="28">
        <v>1.6678999999999999</v>
      </c>
      <c r="AC45" s="60">
        <v>219.02110462505613</v>
      </c>
      <c r="AD45" s="60">
        <v>239.65</v>
      </c>
      <c r="AE45" s="60">
        <v>222.1</v>
      </c>
      <c r="AG45" s="16">
        <f t="shared" si="0"/>
        <v>1.2503400000000002</v>
      </c>
      <c r="AH45" s="16">
        <f t="shared" si="1"/>
        <v>1.430145</v>
      </c>
      <c r="AI45" s="16"/>
      <c r="AK45" s="18">
        <f t="shared" si="12"/>
        <v>0.57628499999999994</v>
      </c>
      <c r="AL45" s="18">
        <f t="shared" si="13"/>
        <v>1.0331250000000001</v>
      </c>
      <c r="AM45" s="18"/>
      <c r="AO45" s="26">
        <f t="shared" si="29"/>
        <v>1.997525</v>
      </c>
      <c r="AP45" s="26">
        <f t="shared" si="30"/>
        <v>1.9985125000000001</v>
      </c>
      <c r="AQ45" s="26">
        <f t="shared" si="31"/>
        <v>2.7175625000000005</v>
      </c>
      <c r="AR45" s="26">
        <f t="shared" si="32"/>
        <v>3.2881000000000005</v>
      </c>
      <c r="AS45" s="26"/>
      <c r="AT45" s="6"/>
      <c r="AU45" s="26">
        <f t="shared" si="33"/>
        <v>2.2223000000000002</v>
      </c>
      <c r="AV45" s="26">
        <f t="shared" si="34"/>
        <v>2.2211124999999998</v>
      </c>
      <c r="AW45" s="26">
        <f t="shared" si="35"/>
        <v>2.9428750000000004</v>
      </c>
      <c r="AX45" s="26">
        <f t="shared" si="36"/>
        <v>3.5144375000000001</v>
      </c>
      <c r="AY45" s="26"/>
      <c r="BA45" s="24">
        <f t="shared" si="10"/>
        <v>2.5004250000000003</v>
      </c>
      <c r="BB45" s="24">
        <f t="shared" si="11"/>
        <v>2.7251812499999999</v>
      </c>
      <c r="BC45" s="16"/>
      <c r="BE45" s="22">
        <f t="shared" si="14"/>
        <v>0.72035625000000048</v>
      </c>
      <c r="BF45" s="22">
        <f t="shared" si="15"/>
        <v>1.2914062500000003</v>
      </c>
      <c r="BG45" s="18"/>
      <c r="BI45" s="15">
        <f t="shared" si="19"/>
        <v>36.438649100654132</v>
      </c>
      <c r="BJ45" s="15">
        <f t="shared" si="20"/>
        <v>26.128684883564411</v>
      </c>
      <c r="BK45" s="6"/>
      <c r="BL45" s="13">
        <f t="shared" si="21"/>
        <v>42.8244210526316</v>
      </c>
      <c r="BM45" s="13">
        <f t="shared" si="37"/>
        <v>42.570881483472192</v>
      </c>
      <c r="BN45" s="13">
        <f t="shared" si="38"/>
        <v>118.97344425138003</v>
      </c>
      <c r="BO45" s="13">
        <f t="shared" si="39"/>
        <v>164.59546925566343</v>
      </c>
      <c r="BQ45" s="13">
        <f t="shared" si="22"/>
        <v>35.240325785187032</v>
      </c>
      <c r="BR45" s="13">
        <f t="shared" si="40"/>
        <v>35.161566304705481</v>
      </c>
      <c r="BS45" s="13">
        <f t="shared" si="41"/>
        <v>96.718698269836807</v>
      </c>
      <c r="BT45" s="13">
        <f t="shared" si="42"/>
        <v>134.3762434770745</v>
      </c>
      <c r="BV45" s="8">
        <f t="shared" si="26"/>
        <v>41.825458621901348</v>
      </c>
      <c r="BW45" s="8">
        <f t="shared" si="27"/>
        <v>35.368006655979237</v>
      </c>
      <c r="BX45" s="8">
        <f t="shared" si="28"/>
        <v>46.866452372871215</v>
      </c>
    </row>
    <row r="46" spans="1:76" x14ac:dyDescent="0.2">
      <c r="A46" s="39">
        <v>44713</v>
      </c>
      <c r="B46" s="60">
        <v>286.97417999999999</v>
      </c>
      <c r="C46" s="60">
        <v>363.02</v>
      </c>
      <c r="D46" s="60">
        <v>367.29995000000002</v>
      </c>
      <c r="E46" s="60">
        <v>469.24662000000001</v>
      </c>
      <c r="F46" s="60">
        <v>669.61335999999994</v>
      </c>
      <c r="G46" s="60"/>
      <c r="H46" s="60">
        <v>917.75363000000004</v>
      </c>
      <c r="I46" s="60"/>
      <c r="J46" s="60">
        <v>980.01383999999996</v>
      </c>
      <c r="K46" s="60">
        <v>992.1</v>
      </c>
      <c r="L46" s="11"/>
      <c r="M46" s="11">
        <v>23.536666666666669</v>
      </c>
      <c r="N46" s="11">
        <v>26.365000000000002</v>
      </c>
      <c r="P46" s="11">
        <v>0.82589000000000001</v>
      </c>
      <c r="Q46" s="11">
        <v>0.82194</v>
      </c>
      <c r="R46" s="11">
        <v>1.75528</v>
      </c>
      <c r="S46" s="11">
        <v>2.3969900000000002</v>
      </c>
      <c r="U46" s="11">
        <v>0.99670000000000003</v>
      </c>
      <c r="V46" s="11">
        <v>0.99129999999999996</v>
      </c>
      <c r="W46" s="11">
        <v>1.9332</v>
      </c>
      <c r="X46" s="11">
        <v>2.5693999999999999</v>
      </c>
      <c r="Z46" s="28">
        <v>1.8571428571428572</v>
      </c>
      <c r="AA46" s="28">
        <v>1.8129999999999999</v>
      </c>
      <c r="AC46" s="60">
        <v>222.09250112258644</v>
      </c>
      <c r="AD46" s="60">
        <v>242.64</v>
      </c>
      <c r="AE46" s="60">
        <v>223.7</v>
      </c>
      <c r="AG46" s="16">
        <f t="shared" si="0"/>
        <v>1.4500250000000001</v>
      </c>
      <c r="AH46" s="16">
        <f t="shared" si="1"/>
        <v>1.6226499999999999</v>
      </c>
      <c r="AI46" s="16"/>
      <c r="AK46" s="18">
        <f t="shared" si="12"/>
        <v>0.93528250000000002</v>
      </c>
      <c r="AL46" s="18">
        <f t="shared" si="13"/>
        <v>1.5742375000000002</v>
      </c>
      <c r="AM46" s="18"/>
      <c r="AO46" s="26">
        <f t="shared" si="29"/>
        <v>1.9698625000000001</v>
      </c>
      <c r="AP46" s="26">
        <f t="shared" si="30"/>
        <v>1.964925</v>
      </c>
      <c r="AQ46" s="26">
        <f t="shared" si="31"/>
        <v>3.1315999999999997</v>
      </c>
      <c r="AR46" s="26">
        <f t="shared" si="32"/>
        <v>3.9337375000000003</v>
      </c>
      <c r="AS46" s="26"/>
      <c r="AT46" s="6"/>
      <c r="AU46" s="26">
        <f t="shared" si="33"/>
        <v>2.1833750000000003</v>
      </c>
      <c r="AV46" s="26">
        <f t="shared" si="34"/>
        <v>2.1766249999999996</v>
      </c>
      <c r="AW46" s="26">
        <f t="shared" si="35"/>
        <v>3.3540000000000001</v>
      </c>
      <c r="AX46" s="26">
        <f t="shared" si="36"/>
        <v>4.1492500000000003</v>
      </c>
      <c r="AY46" s="26"/>
      <c r="BA46" s="24">
        <f t="shared" si="10"/>
        <v>2.7500312500000001</v>
      </c>
      <c r="BB46" s="24">
        <f t="shared" si="11"/>
        <v>2.9658125000000002</v>
      </c>
      <c r="BC46" s="16"/>
      <c r="BE46" s="22">
        <f t="shared" si="14"/>
        <v>1.1691031249999999</v>
      </c>
      <c r="BF46" s="22">
        <f t="shared" si="15"/>
        <v>1.9677968750000003</v>
      </c>
      <c r="BG46" s="18"/>
      <c r="BI46" s="15">
        <f t="shared" si="19"/>
        <v>43.039133188088364</v>
      </c>
      <c r="BJ46" s="15">
        <f t="shared" si="20"/>
        <v>31.548589840486898</v>
      </c>
      <c r="BK46" s="6"/>
      <c r="BL46" s="13">
        <f t="shared" si="21"/>
        <v>53.759797441960046</v>
      </c>
      <c r="BM46" s="13">
        <f t="shared" si="37"/>
        <v>52.987380411718732</v>
      </c>
      <c r="BN46" s="13">
        <f t="shared" si="38"/>
        <v>189.18251013212958</v>
      </c>
      <c r="BO46" s="13">
        <f t="shared" si="39"/>
        <v>134.0467704926036</v>
      </c>
      <c r="BQ46" s="13">
        <f t="shared" si="22"/>
        <v>39.77197829166024</v>
      </c>
      <c r="BR46" s="13">
        <f t="shared" si="40"/>
        <v>39.448844373795481</v>
      </c>
      <c r="BS46" s="13">
        <f t="shared" si="41"/>
        <v>147.97968136688985</v>
      </c>
      <c r="BT46" s="13">
        <f t="shared" si="42"/>
        <v>114.43474487155947</v>
      </c>
      <c r="BV46" s="8">
        <f t="shared" si="26"/>
        <v>54.222234343736631</v>
      </c>
      <c r="BW46" s="8">
        <f t="shared" si="27"/>
        <v>45.198437178696295</v>
      </c>
      <c r="BX46" s="8">
        <f t="shared" si="28"/>
        <v>59.433581939125155</v>
      </c>
    </row>
    <row r="47" spans="1:76" x14ac:dyDescent="0.2">
      <c r="A47" s="39">
        <v>44743</v>
      </c>
      <c r="B47" s="60">
        <v>287.55077999999997</v>
      </c>
      <c r="C47" s="60">
        <v>374.64</v>
      </c>
      <c r="D47" s="60">
        <v>379.94340999999997</v>
      </c>
      <c r="E47" s="60">
        <v>468.21992999999998</v>
      </c>
      <c r="F47" s="60">
        <v>664.97423000000003</v>
      </c>
      <c r="G47" s="60"/>
      <c r="H47" s="60">
        <v>866.05529999999999</v>
      </c>
      <c r="I47" s="60"/>
      <c r="J47" s="60">
        <v>893.89067</v>
      </c>
      <c r="K47" s="60">
        <v>921.81</v>
      </c>
      <c r="L47" s="11"/>
      <c r="M47" s="11">
        <v>21.607419354838711</v>
      </c>
      <c r="N47" s="11">
        <v>25.245483870967742</v>
      </c>
      <c r="P47" s="11">
        <v>0.44558999999999999</v>
      </c>
      <c r="Q47" s="11">
        <v>0.44123000000000001</v>
      </c>
      <c r="R47" s="11">
        <v>1.2868600000000001</v>
      </c>
      <c r="S47" s="11">
        <v>1.72875</v>
      </c>
      <c r="U47" s="11">
        <v>0.61697000000000002</v>
      </c>
      <c r="V47" s="11">
        <v>0.61121000000000003</v>
      </c>
      <c r="W47" s="11">
        <v>1.46438</v>
      </c>
      <c r="X47" s="11">
        <v>1.90022</v>
      </c>
      <c r="Z47" s="28">
        <v>2.1414285714285715</v>
      </c>
      <c r="AA47" s="28">
        <v>2.2086999999999999</v>
      </c>
      <c r="AC47" s="60">
        <v>222.29007633587784</v>
      </c>
      <c r="AD47" s="60">
        <v>242.25</v>
      </c>
      <c r="AE47" s="60">
        <v>224.68</v>
      </c>
      <c r="AG47" s="16">
        <f t="shared" si="0"/>
        <v>0.97560749999999996</v>
      </c>
      <c r="AH47" s="16">
        <f t="shared" si="1"/>
        <v>1.1481950000000001</v>
      </c>
      <c r="AI47" s="16"/>
      <c r="AK47" s="18">
        <f t="shared" si="12"/>
        <v>0.84687000000000001</v>
      </c>
      <c r="AL47" s="18">
        <f t="shared" si="13"/>
        <v>1.2857350000000001</v>
      </c>
      <c r="AM47" s="18"/>
      <c r="AO47" s="26">
        <f t="shared" si="29"/>
        <v>1.4944875</v>
      </c>
      <c r="AP47" s="26">
        <f t="shared" si="30"/>
        <v>1.4890375</v>
      </c>
      <c r="AQ47" s="26">
        <f t="shared" si="31"/>
        <v>2.5460750000000001</v>
      </c>
      <c r="AR47" s="26">
        <f t="shared" si="32"/>
        <v>3.0984374999999997</v>
      </c>
      <c r="AS47" s="26"/>
      <c r="AT47" s="6"/>
      <c r="AU47" s="26">
        <f t="shared" si="33"/>
        <v>1.7087125000000001</v>
      </c>
      <c r="AV47" s="26">
        <f t="shared" si="34"/>
        <v>1.7015125</v>
      </c>
      <c r="AW47" s="26">
        <f t="shared" si="35"/>
        <v>2.7679750000000003</v>
      </c>
      <c r="AX47" s="26">
        <f t="shared" si="36"/>
        <v>3.3127750000000002</v>
      </c>
      <c r="AY47" s="26"/>
      <c r="BA47" s="24">
        <f t="shared" si="10"/>
        <v>2.1570093749999999</v>
      </c>
      <c r="BB47" s="24">
        <f t="shared" si="11"/>
        <v>2.3727437500000002</v>
      </c>
      <c r="BC47" s="16"/>
      <c r="BE47" s="22">
        <f t="shared" si="14"/>
        <v>1.0585875000000002</v>
      </c>
      <c r="BF47" s="22">
        <f t="shared" si="15"/>
        <v>1.60716875</v>
      </c>
      <c r="BG47" s="18"/>
      <c r="BI47" s="15">
        <f t="shared" ref="BI47:BI52" si="43">100*(J47/J35-1)</f>
        <v>23.894000957704108</v>
      </c>
      <c r="BJ47" s="15">
        <f t="shared" ref="BJ47:BJ52" si="44">100*(K47/K35-1)</f>
        <v>17.184699286831151</v>
      </c>
      <c r="BK47" s="6"/>
      <c r="BL47" s="13">
        <f t="shared" ref="BL47:BL52" si="45">100*(P47/P35-1)</f>
        <v>-40.607005758157385</v>
      </c>
      <c r="BM47" s="13">
        <f t="shared" ref="BM47:BM52" si="46">100*(Q47/Q35-1)</f>
        <v>-41.930431807114743</v>
      </c>
      <c r="BN47" s="13">
        <f t="shared" ref="BN47:BN52" si="47">100*(R47/R35-1)</f>
        <v>52.964530239634854</v>
      </c>
      <c r="BO47" s="13">
        <f t="shared" ref="BO47:BO52" si="48">100*(S47/S35-1)</f>
        <v>76.946539882700947</v>
      </c>
      <c r="BQ47" s="13">
        <f t="shared" ref="BQ47:BQ52" si="49">100*(U47/U35-1)</f>
        <v>-32.80291891303164</v>
      </c>
      <c r="BR47" s="13">
        <f t="shared" ref="BR47:BR52" si="50">100*(V47/V35-1)</f>
        <v>-33.876062920570348</v>
      </c>
      <c r="BS47" s="13">
        <f t="shared" ref="BS47:BS52" si="51">100*(W47/W35-1)</f>
        <v>45.527000973903341</v>
      </c>
      <c r="BT47" s="13">
        <f t="shared" ref="BT47:BT52" si="52">100*(X47/X35-1)</f>
        <v>65.800242563847505</v>
      </c>
      <c r="BV47" s="8">
        <f t="shared" si="26"/>
        <v>41.279734854772165</v>
      </c>
      <c r="BW47" s="8">
        <f t="shared" si="27"/>
        <v>29.890050223971798</v>
      </c>
      <c r="BX47" s="8">
        <f t="shared" si="28"/>
        <v>49.962634372544869</v>
      </c>
    </row>
    <row r="48" spans="1:76" x14ac:dyDescent="0.2">
      <c r="A48" s="39">
        <v>44774</v>
      </c>
      <c r="B48" s="60">
        <v>288.87563999999998</v>
      </c>
      <c r="C48" s="60">
        <v>377.02</v>
      </c>
      <c r="D48" s="60">
        <v>382.49489</v>
      </c>
      <c r="E48" s="60">
        <v>497.80270999999999</v>
      </c>
      <c r="F48" s="60">
        <v>681.73143000000005</v>
      </c>
      <c r="G48" s="60"/>
      <c r="H48" s="60">
        <v>806.27616</v>
      </c>
      <c r="I48" s="60"/>
      <c r="J48" s="60">
        <v>1164.91038</v>
      </c>
      <c r="K48" s="60">
        <v>1156.57</v>
      </c>
      <c r="L48" s="11"/>
      <c r="M48" s="11">
        <v>19.762258064516129</v>
      </c>
      <c r="N48" s="11">
        <v>24.439032258064518</v>
      </c>
      <c r="P48" s="11">
        <v>0.54390000000000005</v>
      </c>
      <c r="Q48" s="11">
        <v>0.92737999999999998</v>
      </c>
      <c r="R48" s="11">
        <v>3.1249900000000004</v>
      </c>
      <c r="S48" s="11">
        <v>4.0909300000000002</v>
      </c>
      <c r="U48" s="11">
        <v>0.71617999999999993</v>
      </c>
      <c r="V48" s="11">
        <v>1.0956300000000001</v>
      </c>
      <c r="W48" s="11">
        <v>3.3056700000000001</v>
      </c>
      <c r="X48" s="11">
        <v>4.2637200000000002</v>
      </c>
      <c r="Z48" s="28">
        <v>2.5357142857142856</v>
      </c>
      <c r="AA48" s="28">
        <v>2.5228999999999999</v>
      </c>
      <c r="AC48" s="60">
        <v>226.19967070797784</v>
      </c>
      <c r="AD48" s="60">
        <v>245.82</v>
      </c>
      <c r="AE48" s="60">
        <v>225.94</v>
      </c>
      <c r="AG48" s="16">
        <f t="shared" si="0"/>
        <v>2.1718000000000002</v>
      </c>
      <c r="AH48" s="16">
        <f t="shared" si="1"/>
        <v>2.3452999999999999</v>
      </c>
      <c r="AI48" s="16"/>
      <c r="AK48" s="18">
        <f t="shared" si="12"/>
        <v>2.3945575000000003</v>
      </c>
      <c r="AL48" s="18">
        <f t="shared" si="13"/>
        <v>3.3565525000000003</v>
      </c>
      <c r="AM48" s="18"/>
      <c r="AO48" s="26">
        <f t="shared" si="29"/>
        <v>1.617375</v>
      </c>
      <c r="AP48" s="26">
        <f t="shared" si="30"/>
        <v>2.0967249999999997</v>
      </c>
      <c r="AQ48" s="26">
        <f t="shared" si="31"/>
        <v>4.8437375000000005</v>
      </c>
      <c r="AR48" s="26">
        <f t="shared" si="32"/>
        <v>6.0511625000000002</v>
      </c>
      <c r="AS48" s="26"/>
      <c r="AT48" s="6"/>
      <c r="AU48" s="26">
        <f t="shared" si="33"/>
        <v>1.8327249999999999</v>
      </c>
      <c r="AV48" s="26">
        <f t="shared" si="34"/>
        <v>2.3070375000000003</v>
      </c>
      <c r="AW48" s="26">
        <f t="shared" si="35"/>
        <v>5.0695874999999999</v>
      </c>
      <c r="AX48" s="26">
        <f t="shared" si="36"/>
        <v>6.26715</v>
      </c>
      <c r="AY48" s="26"/>
      <c r="BA48" s="24">
        <f t="shared" si="10"/>
        <v>3.65225</v>
      </c>
      <c r="BB48" s="24">
        <f t="shared" si="11"/>
        <v>3.8691250000000004</v>
      </c>
      <c r="BC48" s="16"/>
      <c r="BE48" s="22">
        <f t="shared" si="14"/>
        <v>2.9931968750000002</v>
      </c>
      <c r="BF48" s="22">
        <f t="shared" si="15"/>
        <v>4.1956906250000001</v>
      </c>
      <c r="BG48" s="18"/>
      <c r="BI48" s="15">
        <f t="shared" si="43"/>
        <v>54.994933670702764</v>
      </c>
      <c r="BJ48" s="15">
        <f t="shared" si="44"/>
        <v>41.962685651159923</v>
      </c>
      <c r="BK48" s="6"/>
      <c r="BL48" s="13">
        <f t="shared" si="45"/>
        <v>-35.200629050705302</v>
      </c>
      <c r="BM48" s="13">
        <f t="shared" si="46"/>
        <v>10.88154764039837</v>
      </c>
      <c r="BN48" s="13">
        <f t="shared" si="47"/>
        <v>231.0896858611008</v>
      </c>
      <c r="BO48" s="13">
        <f t="shared" si="48"/>
        <v>247.09490760380785</v>
      </c>
      <c r="BQ48" s="13">
        <f t="shared" si="49"/>
        <v>-28.803483378399875</v>
      </c>
      <c r="BR48" s="13">
        <f t="shared" si="50"/>
        <v>9.3999940089267042</v>
      </c>
      <c r="BS48" s="13">
        <f t="shared" si="51"/>
        <v>197.16825933350717</v>
      </c>
      <c r="BT48" s="13">
        <f t="shared" si="52"/>
        <v>216.00667037242914</v>
      </c>
      <c r="BV48" s="8">
        <f t="shared" si="26"/>
        <v>28.245848405012186</v>
      </c>
      <c r="BW48" s="8">
        <f t="shared" si="27"/>
        <v>18.602625159716581</v>
      </c>
      <c r="BX48" s="8">
        <f t="shared" si="28"/>
        <v>39.595002948113219</v>
      </c>
    </row>
    <row r="49" spans="1:76" x14ac:dyDescent="0.2">
      <c r="A49" s="39">
        <v>44805</v>
      </c>
      <c r="B49" s="60">
        <v>292.11455000000001</v>
      </c>
      <c r="C49" s="60">
        <v>381.23</v>
      </c>
      <c r="D49" s="60">
        <v>386.26580999999999</v>
      </c>
      <c r="E49" s="60">
        <v>514.80277999999998</v>
      </c>
      <c r="F49" s="60">
        <v>687.93885999999998</v>
      </c>
      <c r="G49" s="60"/>
      <c r="H49" s="60">
        <v>791.31079</v>
      </c>
      <c r="I49" s="60"/>
      <c r="J49" s="60">
        <v>1278.6224400000001</v>
      </c>
      <c r="K49" s="60">
        <v>1242.1099999999999</v>
      </c>
      <c r="L49" s="11"/>
      <c r="M49" s="11">
        <v>19.061666666666667</v>
      </c>
      <c r="N49" s="11">
        <v>24.213333333333331</v>
      </c>
      <c r="P49" s="11">
        <v>1.4999799999999999</v>
      </c>
      <c r="Q49" s="11">
        <v>1.5092599999999998</v>
      </c>
      <c r="R49" s="11">
        <v>3.1153500000000003</v>
      </c>
      <c r="S49" s="11">
        <v>3.2523500000000003</v>
      </c>
      <c r="U49" s="11">
        <v>1.6839</v>
      </c>
      <c r="V49" s="11">
        <v>1.69049</v>
      </c>
      <c r="W49" s="11">
        <v>3.2906</v>
      </c>
      <c r="X49" s="11">
        <v>3.4368300000000001</v>
      </c>
      <c r="Z49" s="28">
        <v>2.7514285714285718</v>
      </c>
      <c r="AA49" s="28">
        <v>2.8016000000000001</v>
      </c>
      <c r="AC49" s="60">
        <v>229.43271965274658</v>
      </c>
      <c r="AD49" s="60">
        <v>248.62</v>
      </c>
      <c r="AE49" s="60">
        <v>227.58</v>
      </c>
      <c r="AG49" s="16">
        <f t="shared" si="0"/>
        <v>2.3442349999999998</v>
      </c>
      <c r="AH49" s="16">
        <f t="shared" si="1"/>
        <v>2.525455</v>
      </c>
      <c r="AI49" s="16"/>
      <c r="AK49" s="18">
        <f t="shared" si="12"/>
        <v>1.6070675000000003</v>
      </c>
      <c r="AL49" s="18">
        <f t="shared" si="13"/>
        <v>1.7486825000000001</v>
      </c>
      <c r="AM49" s="18"/>
      <c r="AO49" s="26">
        <f t="shared" si="29"/>
        <v>2.8124750000000001</v>
      </c>
      <c r="AP49" s="26">
        <f t="shared" si="30"/>
        <v>2.8240749999999997</v>
      </c>
      <c r="AQ49" s="26">
        <f t="shared" si="31"/>
        <v>4.8316875000000001</v>
      </c>
      <c r="AR49" s="26">
        <f t="shared" si="32"/>
        <v>5.0029374999999998</v>
      </c>
      <c r="AS49" s="26"/>
      <c r="AT49" s="6"/>
      <c r="AU49" s="26">
        <f t="shared" si="33"/>
        <v>3.0423749999999998</v>
      </c>
      <c r="AV49" s="26">
        <f t="shared" si="34"/>
        <v>3.0506125000000002</v>
      </c>
      <c r="AW49" s="26">
        <f t="shared" si="35"/>
        <v>5.050749999999999</v>
      </c>
      <c r="AX49" s="26">
        <f t="shared" si="36"/>
        <v>5.2335375000000006</v>
      </c>
      <c r="AY49" s="26"/>
      <c r="BA49" s="24">
        <f t="shared" si="10"/>
        <v>3.8677937500000001</v>
      </c>
      <c r="BB49" s="24">
        <f t="shared" si="11"/>
        <v>4.0943187499999993</v>
      </c>
      <c r="BC49" s="16"/>
      <c r="BE49" s="22">
        <f t="shared" si="14"/>
        <v>2.0088343749999997</v>
      </c>
      <c r="BF49" s="22">
        <f t="shared" si="15"/>
        <v>2.1858531250000004</v>
      </c>
      <c r="BG49" s="18"/>
      <c r="BI49" s="15">
        <f t="shared" si="43"/>
        <v>58.351776421618816</v>
      </c>
      <c r="BJ49" s="15">
        <f t="shared" si="44"/>
        <v>43.53679393547192</v>
      </c>
      <c r="BK49" s="6"/>
      <c r="BL49" s="13">
        <f t="shared" si="45"/>
        <v>80.844676464559967</v>
      </c>
      <c r="BM49" s="13">
        <f t="shared" si="46"/>
        <v>80.457942249058377</v>
      </c>
      <c r="BN49" s="13">
        <f t="shared" si="47"/>
        <v>144.46964287115583</v>
      </c>
      <c r="BO49" s="13">
        <f t="shared" si="48"/>
        <v>96.008533770468091</v>
      </c>
      <c r="BQ49" s="13">
        <f t="shared" si="49"/>
        <v>69.169873115060426</v>
      </c>
      <c r="BR49" s="13">
        <f t="shared" si="50"/>
        <v>69.050690506905084</v>
      </c>
      <c r="BS49" s="13">
        <f t="shared" si="51"/>
        <v>128.12259527061221</v>
      </c>
      <c r="BT49" s="13">
        <f t="shared" si="52"/>
        <v>87.992910943730607</v>
      </c>
      <c r="BV49" s="8">
        <f t="shared" si="26"/>
        <v>24.151130767922414</v>
      </c>
      <c r="BW49" s="8">
        <f t="shared" si="27"/>
        <v>13.170393825450223</v>
      </c>
      <c r="BX49" s="8">
        <f t="shared" si="28"/>
        <v>34.76808905380333</v>
      </c>
    </row>
    <row r="50" spans="1:76" x14ac:dyDescent="0.2">
      <c r="A50" s="39">
        <v>44835</v>
      </c>
      <c r="B50" s="60">
        <v>297.69472000000002</v>
      </c>
      <c r="C50" s="60">
        <v>386.39</v>
      </c>
      <c r="D50" s="60">
        <v>391.18517000000003</v>
      </c>
      <c r="E50" s="60">
        <v>497.51357000000002</v>
      </c>
      <c r="F50" s="60">
        <v>669.37311</v>
      </c>
      <c r="G50" s="60"/>
      <c r="H50" s="60">
        <v>893.03587000000005</v>
      </c>
      <c r="I50" s="60"/>
      <c r="J50" s="60">
        <v>966.63484000000005</v>
      </c>
      <c r="K50" s="60">
        <v>978.29</v>
      </c>
      <c r="L50" s="11"/>
      <c r="M50" s="11">
        <v>21.567419354838712</v>
      </c>
      <c r="N50" s="11">
        <v>27.599032258064518</v>
      </c>
      <c r="P50" s="11">
        <v>0.82334000000000007</v>
      </c>
      <c r="Q50" s="11">
        <v>0.83774000000000004</v>
      </c>
      <c r="R50" s="11">
        <v>1.2293400000000001</v>
      </c>
      <c r="S50" s="11">
        <v>1.24244</v>
      </c>
      <c r="U50" s="11">
        <v>1.0164299999999999</v>
      </c>
      <c r="V50" s="11">
        <v>1.0278499999999999</v>
      </c>
      <c r="W50" s="11">
        <v>1.42066</v>
      </c>
      <c r="X50" s="11">
        <v>1.4341600000000001</v>
      </c>
      <c r="Z50" s="28">
        <v>3.128571428571429</v>
      </c>
      <c r="AA50" s="28">
        <v>3.1745000000000001</v>
      </c>
      <c r="AC50" s="60">
        <v>229.92965124981291</v>
      </c>
      <c r="AD50" s="60">
        <v>248.32</v>
      </c>
      <c r="AE50" s="60">
        <v>229.59</v>
      </c>
      <c r="AG50" s="16">
        <f t="shared" si="0"/>
        <v>1.033215</v>
      </c>
      <c r="AH50" s="16">
        <f t="shared" si="1"/>
        <v>1.2247749999999999</v>
      </c>
      <c r="AI50" s="16"/>
      <c r="AK50" s="18">
        <f t="shared" si="12"/>
        <v>0.39866000000000013</v>
      </c>
      <c r="AL50" s="18">
        <f t="shared" si="13"/>
        <v>0.4119600000000001</v>
      </c>
      <c r="AM50" s="18"/>
      <c r="AO50" s="26">
        <f t="shared" si="29"/>
        <v>1.966675</v>
      </c>
      <c r="AP50" s="26">
        <f t="shared" si="30"/>
        <v>1.9846750000000002</v>
      </c>
      <c r="AQ50" s="26">
        <f t="shared" si="31"/>
        <v>2.4741750000000002</v>
      </c>
      <c r="AR50" s="26">
        <f t="shared" si="32"/>
        <v>2.4905499999999998</v>
      </c>
      <c r="AS50" s="26"/>
      <c r="AT50" s="6"/>
      <c r="AU50" s="26">
        <f t="shared" si="33"/>
        <v>2.2080375000000001</v>
      </c>
      <c r="AV50" s="26">
        <f t="shared" si="34"/>
        <v>2.2223125000000001</v>
      </c>
      <c r="AW50" s="26">
        <f t="shared" si="35"/>
        <v>2.7133249999999998</v>
      </c>
      <c r="AX50" s="26">
        <f t="shared" si="36"/>
        <v>2.7302000000000004</v>
      </c>
      <c r="AY50" s="26"/>
      <c r="BA50" s="24">
        <f t="shared" si="10"/>
        <v>2.2290187499999998</v>
      </c>
      <c r="BB50" s="24">
        <f t="shared" si="11"/>
        <v>2.46846875</v>
      </c>
      <c r="BC50" s="16"/>
      <c r="BE50" s="22">
        <f t="shared" si="14"/>
        <v>0.4983249999999998</v>
      </c>
      <c r="BF50" s="22">
        <f t="shared" si="15"/>
        <v>0.51494999999999991</v>
      </c>
      <c r="BG50" s="18"/>
      <c r="BI50" s="15">
        <f t="shared" si="43"/>
        <v>29.31206481155715</v>
      </c>
      <c r="BJ50" s="15">
        <f t="shared" si="44"/>
        <v>20.837707975641973</v>
      </c>
      <c r="BK50" s="6"/>
      <c r="BL50" s="13">
        <f t="shared" si="45"/>
        <v>90.535036563917416</v>
      </c>
      <c r="BM50" s="13">
        <f t="shared" si="46"/>
        <v>92.468869181638553</v>
      </c>
      <c r="BN50" s="13">
        <f t="shared" si="47"/>
        <v>26.029279094562476</v>
      </c>
      <c r="BO50" s="13">
        <f t="shared" si="48"/>
        <v>-0.18718317440170607</v>
      </c>
      <c r="BQ50" s="13">
        <f t="shared" si="49"/>
        <v>72.844607693092527</v>
      </c>
      <c r="BR50" s="13">
        <f t="shared" si="50"/>
        <v>74.090885994478398</v>
      </c>
      <c r="BS50" s="13">
        <f t="shared" si="51"/>
        <v>24.907461951695574</v>
      </c>
      <c r="BT50" s="13">
        <f t="shared" si="52"/>
        <v>1.9615092032390757</v>
      </c>
      <c r="BV50" s="8">
        <f t="shared" si="26"/>
        <v>32.721221785166364</v>
      </c>
      <c r="BW50" s="8">
        <f t="shared" si="27"/>
        <v>21.70786762296575</v>
      </c>
      <c r="BX50" s="8">
        <f t="shared" si="28"/>
        <v>43.957800511508971</v>
      </c>
    </row>
    <row r="51" spans="1:76" x14ac:dyDescent="0.2">
      <c r="A51" s="39">
        <v>44866</v>
      </c>
      <c r="B51" s="60">
        <v>297.56826000000001</v>
      </c>
      <c r="C51" s="60">
        <v>388.5</v>
      </c>
      <c r="D51" s="60">
        <v>393.80448999999999</v>
      </c>
      <c r="E51" s="60">
        <v>517.30201</v>
      </c>
      <c r="F51" s="60">
        <v>679.27833999999996</v>
      </c>
      <c r="G51" s="60"/>
      <c r="H51" s="60">
        <v>847.52598999999998</v>
      </c>
      <c r="I51" s="60"/>
      <c r="J51" s="60">
        <v>1137.9693</v>
      </c>
      <c r="K51" s="60">
        <v>1118.08</v>
      </c>
      <c r="L51" s="11"/>
      <c r="M51" s="11">
        <v>20.403333333333332</v>
      </c>
      <c r="N51" s="11">
        <v>25.538333333333334</v>
      </c>
      <c r="P51" s="11">
        <v>1.8387500000000001</v>
      </c>
      <c r="Q51" s="11">
        <v>1.8797700000000002</v>
      </c>
      <c r="R51" s="11">
        <v>2.0270900000000003</v>
      </c>
      <c r="S51" s="11">
        <v>2.0885799999999999</v>
      </c>
      <c r="U51" s="11">
        <v>2.03152</v>
      </c>
      <c r="V51" s="11">
        <v>2.0694499999999998</v>
      </c>
      <c r="W51" s="11">
        <v>2.2185100000000002</v>
      </c>
      <c r="X51" s="11">
        <v>2.2791700000000001</v>
      </c>
      <c r="Z51" s="28">
        <v>3.2399999999999998</v>
      </c>
      <c r="AA51" s="28">
        <v>3.2077</v>
      </c>
      <c r="AC51" s="60">
        <v>232.2586439155815</v>
      </c>
      <c r="AD51" s="60">
        <v>250.1</v>
      </c>
      <c r="AE51" s="60">
        <v>229.98</v>
      </c>
      <c r="AG51" s="16">
        <f t="shared" si="0"/>
        <v>1.9585475000000003</v>
      </c>
      <c r="AH51" s="16">
        <f t="shared" si="1"/>
        <v>2.1496625000000003</v>
      </c>
      <c r="AI51" s="16"/>
      <c r="AK51" s="18">
        <f t="shared" si="12"/>
        <v>0.16792750000000012</v>
      </c>
      <c r="AL51" s="18">
        <f t="shared" si="13"/>
        <v>0.22900249999999989</v>
      </c>
      <c r="AM51" s="18"/>
      <c r="AO51" s="26">
        <f t="shared" si="29"/>
        <v>3.2359375000000004</v>
      </c>
      <c r="AP51" s="26">
        <f t="shared" si="30"/>
        <v>3.2872125000000003</v>
      </c>
      <c r="AQ51" s="26">
        <f t="shared" si="31"/>
        <v>3.4713625000000006</v>
      </c>
      <c r="AR51" s="26">
        <f t="shared" si="32"/>
        <v>3.548225</v>
      </c>
      <c r="AS51" s="26"/>
      <c r="AT51" s="6"/>
      <c r="AU51" s="26">
        <f t="shared" si="33"/>
        <v>3.4769000000000001</v>
      </c>
      <c r="AV51" s="26">
        <f t="shared" si="34"/>
        <v>3.5243124999999997</v>
      </c>
      <c r="AW51" s="26">
        <f t="shared" si="35"/>
        <v>3.7106375000000003</v>
      </c>
      <c r="AX51" s="26">
        <f t="shared" si="36"/>
        <v>3.7864625000000003</v>
      </c>
      <c r="AY51" s="26"/>
      <c r="BA51" s="24">
        <f t="shared" si="10"/>
        <v>3.3856843750000007</v>
      </c>
      <c r="BB51" s="24">
        <f t="shared" si="11"/>
        <v>3.6245781250000002</v>
      </c>
      <c r="BC51" s="16"/>
      <c r="BE51" s="22">
        <f t="shared" si="14"/>
        <v>0.20990937500000029</v>
      </c>
      <c r="BF51" s="22">
        <f t="shared" si="15"/>
        <v>0.286253125</v>
      </c>
      <c r="BG51" s="18"/>
      <c r="BI51" s="15">
        <f t="shared" si="43"/>
        <v>39.331685012173587</v>
      </c>
      <c r="BJ51" s="15">
        <f t="shared" si="44"/>
        <v>30.295649741874577</v>
      </c>
      <c r="BK51" s="6"/>
      <c r="BL51" s="13">
        <f t="shared" si="45"/>
        <v>132.55593357532223</v>
      </c>
      <c r="BM51" s="13">
        <f t="shared" si="46"/>
        <v>140.1586774325429</v>
      </c>
      <c r="BN51" s="13">
        <f t="shared" si="47"/>
        <v>59.057311446596159</v>
      </c>
      <c r="BO51" s="13">
        <f t="shared" si="48"/>
        <v>28.574682500107706</v>
      </c>
      <c r="BQ51" s="13">
        <f t="shared" si="49"/>
        <v>111.36347084222025</v>
      </c>
      <c r="BR51" s="13">
        <f t="shared" si="50"/>
        <v>117.44087083521583</v>
      </c>
      <c r="BS51" s="13">
        <f t="shared" si="51"/>
        <v>53.681126089305749</v>
      </c>
      <c r="BT51" s="13">
        <f t="shared" si="52"/>
        <v>26.652922413505674</v>
      </c>
      <c r="BV51" s="8">
        <f t="shared" si="26"/>
        <v>23.57511364224063</v>
      </c>
      <c r="BW51" s="8">
        <f t="shared" si="27"/>
        <v>13.383347226081298</v>
      </c>
      <c r="BX51" s="8">
        <f t="shared" si="28"/>
        <v>32.87374262920568</v>
      </c>
    </row>
    <row r="52" spans="1:76" x14ac:dyDescent="0.2">
      <c r="A52" s="39">
        <v>44896</v>
      </c>
      <c r="B52" s="60">
        <v>298.77656000000002</v>
      </c>
      <c r="C52" s="60">
        <v>391.27</v>
      </c>
      <c r="D52" s="60">
        <v>396.90604000000002</v>
      </c>
      <c r="E52" s="60">
        <v>549.99436000000003</v>
      </c>
      <c r="F52" s="60">
        <v>699.70862</v>
      </c>
      <c r="G52" s="60"/>
      <c r="H52" s="60">
        <v>774.52230999999995</v>
      </c>
      <c r="I52" s="60"/>
      <c r="J52" s="60">
        <v>1477.8404399999999</v>
      </c>
      <c r="K52" s="60">
        <v>1406.42</v>
      </c>
      <c r="L52" s="11"/>
      <c r="M52" s="11">
        <v>18.891612903225806</v>
      </c>
      <c r="N52" s="11">
        <v>23.640967741935484</v>
      </c>
      <c r="P52" s="11">
        <v>2.8442799999999999</v>
      </c>
      <c r="Q52" s="11">
        <v>2.8678500000000002</v>
      </c>
      <c r="R52" s="11">
        <v>3.7507799999999998</v>
      </c>
      <c r="S52" s="11">
        <v>3.8017500000000002</v>
      </c>
      <c r="U52" s="11">
        <v>3.03965</v>
      </c>
      <c r="V52" s="11">
        <v>3.0585899999999997</v>
      </c>
      <c r="W52" s="11">
        <v>3.9487999999999999</v>
      </c>
      <c r="X52" s="11">
        <v>3.99722</v>
      </c>
      <c r="Z52" s="28">
        <v>3.3942857142857146</v>
      </c>
      <c r="AA52" s="28">
        <v>3.3289</v>
      </c>
      <c r="AC52" s="60">
        <v>237.06630743900612</v>
      </c>
      <c r="AD52" s="60">
        <v>254.81</v>
      </c>
      <c r="AE52" s="60">
        <v>231.83</v>
      </c>
      <c r="AG52" s="16">
        <f t="shared" si="0"/>
        <v>3.3161650000000003</v>
      </c>
      <c r="AH52" s="16">
        <f t="shared" si="1"/>
        <v>3.5110649999999999</v>
      </c>
      <c r="AI52" s="16"/>
      <c r="AK52" s="18">
        <f t="shared" si="12"/>
        <v>0.89719749999999987</v>
      </c>
      <c r="AL52" s="18">
        <f t="shared" si="13"/>
        <v>0.94689250000000014</v>
      </c>
      <c r="AM52" s="18"/>
      <c r="AO52" s="26">
        <f t="shared" si="29"/>
        <v>4.4928499999999998</v>
      </c>
      <c r="AP52" s="26">
        <f t="shared" si="30"/>
        <v>4.5223125</v>
      </c>
      <c r="AQ52" s="26">
        <f t="shared" si="31"/>
        <v>5.6259749999999995</v>
      </c>
      <c r="AR52" s="26">
        <f t="shared" si="32"/>
        <v>5.6896874999999998</v>
      </c>
      <c r="AS52" s="26"/>
      <c r="AT52" s="6"/>
      <c r="AU52" s="26">
        <f t="shared" si="33"/>
        <v>4.7370625000000004</v>
      </c>
      <c r="AV52" s="26">
        <f t="shared" si="34"/>
        <v>4.7607374999999994</v>
      </c>
      <c r="AW52" s="26">
        <f t="shared" si="35"/>
        <v>5.8734999999999999</v>
      </c>
      <c r="AX52" s="26">
        <f t="shared" si="36"/>
        <v>5.9340250000000001</v>
      </c>
      <c r="AY52" s="26"/>
      <c r="BA52" s="24">
        <f t="shared" si="10"/>
        <v>5.0827062499999993</v>
      </c>
      <c r="BB52" s="24">
        <f t="shared" si="11"/>
        <v>5.32633125</v>
      </c>
      <c r="BC52" s="16"/>
      <c r="BE52" s="22">
        <f t="shared" si="14"/>
        <v>1.1214968750000001</v>
      </c>
      <c r="BF52" s="22">
        <f t="shared" si="15"/>
        <v>1.1836156250000003</v>
      </c>
      <c r="BG52" s="18"/>
      <c r="BI52" s="15">
        <f t="shared" si="43"/>
        <v>48.729517543020975</v>
      </c>
      <c r="BJ52" s="15">
        <f t="shared" si="44"/>
        <v>36.574802384975435</v>
      </c>
      <c r="BK52" s="6"/>
      <c r="BL52" s="13">
        <f t="shared" si="45"/>
        <v>176.53836057285642</v>
      </c>
      <c r="BM52" s="13">
        <f t="shared" si="46"/>
        <v>168.90547496929184</v>
      </c>
      <c r="BN52" s="13">
        <f t="shared" si="47"/>
        <v>51.558301445363462</v>
      </c>
      <c r="BO52" s="13">
        <f t="shared" si="48"/>
        <v>48.858234727519047</v>
      </c>
      <c r="BQ52" s="13">
        <f t="shared" si="49"/>
        <v>154.37891759349918</v>
      </c>
      <c r="BR52" s="13">
        <f t="shared" si="50"/>
        <v>148.08094735988314</v>
      </c>
      <c r="BS52" s="13">
        <f t="shared" si="51"/>
        <v>49.405412768018287</v>
      </c>
      <c r="BT52" s="13">
        <f t="shared" si="52"/>
        <v>46.779079716078712</v>
      </c>
      <c r="BV52" s="8">
        <f t="shared" si="26"/>
        <v>16.726078956460011</v>
      </c>
      <c r="BW52" s="8">
        <f t="shared" si="27"/>
        <v>8.8874014576825644</v>
      </c>
      <c r="BX52" s="8">
        <f t="shared" si="28"/>
        <v>25.080215729109788</v>
      </c>
    </row>
    <row r="53" spans="1:76" x14ac:dyDescent="0.2">
      <c r="A53" s="39">
        <v>44927</v>
      </c>
      <c r="B53" s="60">
        <v>298.41282000000001</v>
      </c>
      <c r="C53" s="60">
        <v>398.13</v>
      </c>
      <c r="D53" s="60">
        <v>404.17944999999997</v>
      </c>
      <c r="E53" s="60">
        <v>529.47550999999999</v>
      </c>
      <c r="F53" s="60">
        <v>686.42340000000002</v>
      </c>
      <c r="G53" s="60"/>
      <c r="H53" s="60">
        <v>799.06728999999996</v>
      </c>
      <c r="I53" s="60"/>
      <c r="J53" s="60">
        <v>1054.5467900000001</v>
      </c>
      <c r="K53" s="60">
        <v>1068.74</v>
      </c>
      <c r="L53" s="11"/>
      <c r="M53" s="11">
        <v>19.841935483870969</v>
      </c>
      <c r="N53" s="11">
        <v>24.172903225806451</v>
      </c>
      <c r="P53" s="11">
        <v>1.1182800000000002</v>
      </c>
      <c r="Q53" s="11">
        <v>1.1278400000000002</v>
      </c>
      <c r="R53" s="11">
        <v>1.40185</v>
      </c>
      <c r="S53" s="11">
        <v>1.57301</v>
      </c>
      <c r="U53" s="11">
        <v>1.3203499999999999</v>
      </c>
      <c r="V53" s="11">
        <v>1.3247900000000001</v>
      </c>
      <c r="W53" s="11">
        <v>1.5990500000000001</v>
      </c>
      <c r="X53" s="11">
        <v>1.7711600000000001</v>
      </c>
      <c r="Z53" s="28">
        <v>3.5514285714285712</v>
      </c>
      <c r="AA53" s="28">
        <v>3.5310000000000001</v>
      </c>
      <c r="AC53" s="60">
        <v>234.39604849573416</v>
      </c>
      <c r="AD53" s="60">
        <v>251.49</v>
      </c>
      <c r="AE53" s="60">
        <v>232.69</v>
      </c>
      <c r="AG53" s="16">
        <f t="shared" ref="AG53:AG54" si="53">AVERAGE(P53:S53)</f>
        <v>1.3052450000000002</v>
      </c>
      <c r="AH53" s="16">
        <f t="shared" ref="AH53:AH54" si="54">AVERAGE(U53:X53)</f>
        <v>1.5038374999999999</v>
      </c>
      <c r="AI53" s="16"/>
      <c r="AK53" s="18">
        <f t="shared" ref="AK53:AK54" si="55">AVERAGE(R53-AVERAGE(P53:Q53),W53-AVERAGE(U53:V53))</f>
        <v>0.27763499999999997</v>
      </c>
      <c r="AL53" s="18">
        <f t="shared" ref="AL53:AL54" si="56">AVERAGE(S53-AVERAGE(P53:Q53),X53-AVERAGE(U53:V53))</f>
        <v>0.44926999999999995</v>
      </c>
      <c r="AM53" s="18"/>
      <c r="AO53" s="26">
        <f t="shared" ref="AO53:AO54" si="57">(0.4+0.35+P53)*1.25</f>
        <v>2.33535</v>
      </c>
      <c r="AP53" s="26">
        <f t="shared" ref="AP53:AP54" si="58">(0.4+0.35+Q53)*1.25</f>
        <v>2.3473000000000002</v>
      </c>
      <c r="AQ53" s="26">
        <f t="shared" ref="AQ53:AQ54" si="59">(0.4+0.35+R53)*1.25</f>
        <v>2.6898124999999999</v>
      </c>
      <c r="AR53" s="26">
        <f t="shared" ref="AR53:AR54" si="60">(0.4+0.35+S53)*1.25</f>
        <v>2.9037625</v>
      </c>
      <c r="AS53" s="26"/>
      <c r="AT53" s="6"/>
      <c r="AU53" s="26">
        <f t="shared" ref="AU53:AU54" si="61">(0.4+0.35+U53)*1.25</f>
        <v>2.5879374999999998</v>
      </c>
      <c r="AV53" s="26">
        <f t="shared" ref="AV53:AV54" si="62">(0.4+0.35+V53)*1.25</f>
        <v>2.5934875000000002</v>
      </c>
      <c r="AW53" s="26">
        <f t="shared" ref="AW53:AW54" si="63">(0.4+0.35+W53)*1.25</f>
        <v>2.9363125000000001</v>
      </c>
      <c r="AX53" s="26">
        <f t="shared" ref="AX53:AX54" si="64">(0.4+0.35+X53)*1.25</f>
        <v>3.1514500000000001</v>
      </c>
      <c r="AY53" s="26"/>
      <c r="BA53" s="24">
        <f t="shared" ref="BA53:BA54" si="65">AVERAGE(AO53:AR53)</f>
        <v>2.56905625</v>
      </c>
      <c r="BB53" s="24">
        <f t="shared" ref="BB53:BB54" si="66">AVERAGE(AU53:AX53)</f>
        <v>2.8172968750000003</v>
      </c>
      <c r="BC53" s="16"/>
      <c r="BE53" s="22">
        <f t="shared" ref="BE53:BE54" si="67">AVERAGE(AQ53-AVERAGE(AO53:AP53),AW53-AVERAGE(AU53:AV53))</f>
        <v>0.34704374999999987</v>
      </c>
      <c r="BF53" s="22">
        <f t="shared" ref="BF53:BF54" si="68">AVERAGE(AR53-AVERAGE(AO53:AP53),AX53-AVERAGE(AU53:AV53))</f>
        <v>0.56158749999999991</v>
      </c>
      <c r="BG53" s="18"/>
      <c r="BI53" s="15">
        <f t="shared" ref="BI53:BI54" si="69">100*(J53/J41-1)</f>
        <v>21.405966070005956</v>
      </c>
      <c r="BJ53" s="15">
        <f t="shared" ref="BJ53:BJ54" si="70">100*(K53/K41-1)</f>
        <v>19.783015590150519</v>
      </c>
      <c r="BK53" s="6"/>
      <c r="BL53" s="13">
        <f t="shared" ref="BL53:BL54" si="71">100*(P53/P41-1)</f>
        <v>108.33115987928016</v>
      </c>
      <c r="BM53" s="13">
        <f t="shared" ref="BM53:BM54" si="72">100*(Q53/Q41-1)</f>
        <v>105.24467252643265</v>
      </c>
      <c r="BN53" s="13">
        <f t="shared" ref="BN53:BN54" si="73">100*(R53/R41-1)</f>
        <v>-5.1689148052439959</v>
      </c>
      <c r="BO53" s="13">
        <f t="shared" ref="BO53:BO54" si="74">100*(S53/S41-1)</f>
        <v>1.6780323842151113</v>
      </c>
      <c r="BQ53" s="13">
        <f t="shared" ref="BQ53:BQ54" si="75">100*(U53/U41-1)</f>
        <v>88.017087931648291</v>
      </c>
      <c r="BR53" s="13">
        <f t="shared" ref="BR53:BR54" si="76">100*(V53/V41-1)</f>
        <v>84.706653282025542</v>
      </c>
      <c r="BS53" s="13">
        <f t="shared" ref="BS53:BS54" si="77">100*(W53/W41-1)</f>
        <v>-2.619863952206658</v>
      </c>
      <c r="BT53" s="13">
        <f t="shared" ref="BT53:BT54" si="78">100*(X53/X41-1)</f>
        <v>3.3475513335939677</v>
      </c>
      <c r="BV53" s="8">
        <f t="shared" si="26"/>
        <v>11.785901775634567</v>
      </c>
      <c r="BW53" s="8">
        <f t="shared" si="27"/>
        <v>8.1608609259878016</v>
      </c>
      <c r="BX53" s="8">
        <f t="shared" si="28"/>
        <v>16.03233099005914</v>
      </c>
    </row>
    <row r="54" spans="1:76" x14ac:dyDescent="0.2">
      <c r="A54" s="39">
        <v>44958</v>
      </c>
      <c r="B54" s="60">
        <v>303.95328999999998</v>
      </c>
      <c r="C54" s="60">
        <v>409.02</v>
      </c>
      <c r="D54" s="60">
        <v>414.57594</v>
      </c>
      <c r="E54" s="60">
        <v>527.15844000000004</v>
      </c>
      <c r="F54" s="60">
        <v>683.61247000000003</v>
      </c>
      <c r="G54" s="60"/>
      <c r="H54" s="60">
        <v>784.36982</v>
      </c>
      <c r="I54" s="60"/>
      <c r="J54" s="60">
        <v>954.50649999999996</v>
      </c>
      <c r="K54" s="60">
        <v>989.89</v>
      </c>
      <c r="L54" s="11"/>
      <c r="M54" s="11">
        <v>19.826785714285712</v>
      </c>
      <c r="N54" s="11">
        <v>22.954642857142858</v>
      </c>
      <c r="P54" s="11">
        <v>0.87153999999999998</v>
      </c>
      <c r="Q54" s="11">
        <v>0.87396000000000007</v>
      </c>
      <c r="R54" s="11">
        <v>1.2460599999999999</v>
      </c>
      <c r="S54" s="11">
        <v>1.51719</v>
      </c>
      <c r="U54" s="11">
        <v>1.0699700000000001</v>
      </c>
      <c r="V54" s="11">
        <v>1.0688899999999999</v>
      </c>
      <c r="W54" s="11">
        <v>1.43909</v>
      </c>
      <c r="X54" s="11">
        <v>1.71174</v>
      </c>
      <c r="Z54" s="28">
        <v>3.7814285714285711</v>
      </c>
      <c r="AA54" s="28">
        <v>3.7664</v>
      </c>
      <c r="AC54" s="60">
        <v>236.98248765154915</v>
      </c>
      <c r="AD54" s="60">
        <v>253.82</v>
      </c>
      <c r="AE54" s="60">
        <v>236.17</v>
      </c>
      <c r="AG54" s="16">
        <f t="shared" si="53"/>
        <v>1.1271875</v>
      </c>
      <c r="AH54" s="16">
        <f t="shared" si="54"/>
        <v>1.3224225000000001</v>
      </c>
      <c r="AI54" s="16"/>
      <c r="AK54" s="18">
        <f t="shared" si="55"/>
        <v>0.3714849999999999</v>
      </c>
      <c r="AL54" s="18">
        <f t="shared" si="56"/>
        <v>0.64337500000000003</v>
      </c>
      <c r="AM54" s="18"/>
      <c r="AO54" s="26">
        <f t="shared" si="57"/>
        <v>2.0269249999999999</v>
      </c>
      <c r="AP54" s="26">
        <f t="shared" si="58"/>
        <v>2.0299499999999999</v>
      </c>
      <c r="AQ54" s="26">
        <f t="shared" si="59"/>
        <v>2.4950749999999999</v>
      </c>
      <c r="AR54" s="26">
        <f t="shared" si="60"/>
        <v>2.8339875000000001</v>
      </c>
      <c r="AS54" s="26"/>
      <c r="AT54" s="6"/>
      <c r="AU54" s="26">
        <f t="shared" si="61"/>
        <v>2.2749625</v>
      </c>
      <c r="AV54" s="26">
        <f t="shared" si="62"/>
        <v>2.2736125</v>
      </c>
      <c r="AW54" s="26">
        <f t="shared" si="63"/>
        <v>2.7363625000000003</v>
      </c>
      <c r="AX54" s="26">
        <f t="shared" si="64"/>
        <v>3.0771749999999995</v>
      </c>
      <c r="AY54" s="26"/>
      <c r="BA54" s="24">
        <f t="shared" si="65"/>
        <v>2.3464843750000002</v>
      </c>
      <c r="BB54" s="24">
        <f t="shared" si="66"/>
        <v>2.5905281249999996</v>
      </c>
      <c r="BC54" s="16"/>
      <c r="BE54" s="22">
        <f t="shared" si="67"/>
        <v>0.46435625000000025</v>
      </c>
      <c r="BF54" s="22">
        <f t="shared" si="68"/>
        <v>0.80421874999999998</v>
      </c>
      <c r="BG54" s="18"/>
      <c r="BI54" s="15">
        <f t="shared" si="69"/>
        <v>17.375556503298139</v>
      </c>
      <c r="BJ54" s="15">
        <f t="shared" si="70"/>
        <v>17.07054579859264</v>
      </c>
      <c r="BK54" s="6"/>
      <c r="BL54" s="13">
        <f t="shared" si="71"/>
        <v>77.879826924646906</v>
      </c>
      <c r="BM54" s="13">
        <f t="shared" si="72"/>
        <v>76.564709685239833</v>
      </c>
      <c r="BN54" s="13">
        <f t="shared" si="73"/>
        <v>10.067220803999666</v>
      </c>
      <c r="BO54" s="13">
        <f t="shared" si="74"/>
        <v>25.506886710510003</v>
      </c>
      <c r="BQ54" s="13">
        <f t="shared" si="75"/>
        <v>63.399102043309632</v>
      </c>
      <c r="BR54" s="13">
        <f t="shared" si="76"/>
        <v>61.78879016755716</v>
      </c>
      <c r="BS54" s="13">
        <f t="shared" si="77"/>
        <v>11.350201176106456</v>
      </c>
      <c r="BT54" s="13">
        <f t="shared" si="78"/>
        <v>24.392477181559215</v>
      </c>
      <c r="BV54" s="8">
        <f t="shared" si="26"/>
        <v>3.9764599054180838</v>
      </c>
      <c r="BW54" s="8">
        <f t="shared" si="27"/>
        <v>2.4129724943272812</v>
      </c>
      <c r="BX54" s="8">
        <f t="shared" si="28"/>
        <v>5.5281909828259757</v>
      </c>
    </row>
    <row r="55" spans="1:76" x14ac:dyDescent="0.2">
      <c r="A55" s="39">
        <v>44986</v>
      </c>
      <c r="B55" s="60">
        <v>306.17030999999997</v>
      </c>
      <c r="C55" s="60">
        <v>414.08</v>
      </c>
      <c r="D55" s="60">
        <v>420.02600000000001</v>
      </c>
      <c r="E55" s="60">
        <v>530.14530999999999</v>
      </c>
      <c r="F55" s="60">
        <v>686.64057000000003</v>
      </c>
      <c r="G55" s="60"/>
      <c r="H55" s="60">
        <v>781.31516999999997</v>
      </c>
      <c r="I55" s="60"/>
      <c r="J55" s="60">
        <v>931.80364999999995</v>
      </c>
      <c r="K55" s="60">
        <v>971.38</v>
      </c>
      <c r="L55" s="11"/>
      <c r="M55" s="11">
        <v>19.995806451612903</v>
      </c>
      <c r="N55" s="11">
        <v>22.597096774193549</v>
      </c>
      <c r="P55" s="11">
        <v>0.92492999999999992</v>
      </c>
      <c r="Q55" s="11">
        <v>0.93095000000000006</v>
      </c>
      <c r="R55" s="11">
        <v>1.30402</v>
      </c>
      <c r="S55" s="11">
        <v>1.48654</v>
      </c>
      <c r="U55" s="11">
        <v>1.12225</v>
      </c>
      <c r="V55" s="11">
        <v>1.1260399999999999</v>
      </c>
      <c r="W55" s="11">
        <v>1.4974600000000002</v>
      </c>
      <c r="X55" s="11">
        <v>1.67971</v>
      </c>
      <c r="Z55" s="28">
        <v>3.9557142857142864</v>
      </c>
      <c r="AA55" s="28">
        <v>3.9843000000000002</v>
      </c>
      <c r="AC55" s="60">
        <v>238.33557850621165</v>
      </c>
      <c r="AD55" s="60">
        <v>254.95</v>
      </c>
      <c r="AE55" s="60">
        <v>237.6</v>
      </c>
      <c r="AG55" s="16">
        <f t="shared" ref="AG55:AG62" si="79">AVERAGE(P55:S55)</f>
        <v>1.16161</v>
      </c>
      <c r="AH55" s="16">
        <f t="shared" ref="AH55:AH62" si="80">AVERAGE(U55:X55)</f>
        <v>1.356365</v>
      </c>
      <c r="AI55" s="16"/>
      <c r="AK55" s="18">
        <f t="shared" ref="AK55:AK62" si="81">AVERAGE(R55-AVERAGE(P55:Q55),W55-AVERAGE(U55:V55))</f>
        <v>0.37469750000000013</v>
      </c>
      <c r="AL55" s="18">
        <f t="shared" ref="AL55:AL62" si="82">AVERAGE(S55-AVERAGE(P55:Q55),X55-AVERAGE(U55:V55))</f>
        <v>0.55708250000000004</v>
      </c>
      <c r="AM55" s="18"/>
      <c r="AO55" s="26">
        <f t="shared" ref="AO55:AO62" si="83">(0.4+0.35+P55)*1.25</f>
        <v>2.0936624999999998</v>
      </c>
      <c r="AP55" s="26">
        <f t="shared" ref="AP55:AP62" si="84">(0.4+0.35+Q55)*1.25</f>
        <v>2.1011875</v>
      </c>
      <c r="AQ55" s="26">
        <f t="shared" ref="AQ55:AQ62" si="85">(0.4+0.35+R55)*1.25</f>
        <v>2.5675249999999998</v>
      </c>
      <c r="AR55" s="26">
        <f t="shared" ref="AR55:AR62" si="86">(0.4+0.35+S55)*1.25</f>
        <v>2.7956749999999997</v>
      </c>
      <c r="AS55" s="26"/>
      <c r="AT55" s="6"/>
      <c r="AU55" s="26">
        <f t="shared" ref="AU55:AU62" si="87">(0.4+0.35+U55)*1.25</f>
        <v>2.3403125</v>
      </c>
      <c r="AV55" s="26">
        <f t="shared" ref="AV55:AV62" si="88">(0.4+0.35+V55)*1.25</f>
        <v>2.3450500000000001</v>
      </c>
      <c r="AW55" s="26">
        <f t="shared" ref="AW55:AW62" si="89">(0.4+0.35+W55)*1.25</f>
        <v>2.8093250000000003</v>
      </c>
      <c r="AX55" s="26">
        <f t="shared" ref="AX55:AX62" si="90">(0.4+0.35+X55)*1.25</f>
        <v>3.0371375</v>
      </c>
      <c r="AY55" s="26"/>
      <c r="BA55" s="24">
        <f t="shared" ref="BA55:BA62" si="91">AVERAGE(AO55:AR55)</f>
        <v>2.3895124999999999</v>
      </c>
      <c r="BB55" s="24">
        <f t="shared" ref="BB55:BB62" si="92">AVERAGE(AU55:AX55)</f>
        <v>2.6329562500000003</v>
      </c>
      <c r="BC55" s="16"/>
      <c r="BE55" s="22">
        <f t="shared" ref="BE55:BE62" si="93">AVERAGE(AQ55-AVERAGE(AO55:AP55),AW55-AVERAGE(AU55:AV55))</f>
        <v>0.4683718750000001</v>
      </c>
      <c r="BF55" s="22">
        <f t="shared" ref="BF55:BF62" si="94">AVERAGE(AR55-AVERAGE(AO55:AP55),AX55-AVERAGE(AU55:AV55))</f>
        <v>0.69635312499999991</v>
      </c>
      <c r="BG55" s="18"/>
      <c r="BI55" s="15">
        <f t="shared" ref="BI55:BI62" si="95">100*(J55/J43-1)</f>
        <v>1.701642559135097</v>
      </c>
      <c r="BJ55" s="15">
        <f t="shared" ref="BJ55:BJ62" si="96">100*(K55/K43-1)</f>
        <v>3.7344752832626726</v>
      </c>
      <c r="BK55" s="6"/>
      <c r="BL55" s="13">
        <f t="shared" ref="BL55:BL62" si="97">100*(P55/P43-1)</f>
        <v>93.196866840731047</v>
      </c>
      <c r="BM55" s="13">
        <f t="shared" ref="BM55:BM62" si="98">100*(Q55/Q43-1)</f>
        <v>95.799856980608268</v>
      </c>
      <c r="BN55" s="13">
        <f t="shared" ref="BN55:BN62" si="99">100*(R55/R43-1)</f>
        <v>-28.476305397103996</v>
      </c>
      <c r="BO55" s="13">
        <f t="shared" ref="BO55:BO62" si="100">100*(S55/S43-1)</f>
        <v>-30.210700268539568</v>
      </c>
      <c r="BQ55" s="13">
        <f t="shared" ref="BQ55:BQ62" si="101">100*(U55/U43-1)</f>
        <v>72.042433812144552</v>
      </c>
      <c r="BR55" s="13">
        <f t="shared" ref="BR55:BR62" si="102">100*(V55/V43-1)</f>
        <v>73.779650292451819</v>
      </c>
      <c r="BS55" s="13">
        <f t="shared" ref="BS55:BS62" si="103">100*(W55/W43-1)</f>
        <v>-24.559308798710276</v>
      </c>
      <c r="BT55" s="13">
        <f t="shared" ref="BT55:BT62" si="104">100*(X55/X43-1)</f>
        <v>-27.002138163612976</v>
      </c>
      <c r="BV55" s="8">
        <f t="shared" si="26"/>
        <v>-7.9758458304863167</v>
      </c>
      <c r="BW55" s="8">
        <f t="shared" si="27"/>
        <v>-6.1570835982680645</v>
      </c>
      <c r="BX55" s="8">
        <f t="shared" si="28"/>
        <v>-10.262355563526416</v>
      </c>
    </row>
    <row r="56" spans="1:76" x14ac:dyDescent="0.2">
      <c r="A56" s="39">
        <v>45017</v>
      </c>
      <c r="B56" s="60">
        <v>306.20071999999999</v>
      </c>
      <c r="C56" s="60">
        <v>408.99</v>
      </c>
      <c r="D56" s="60">
        <v>415.50468999999998</v>
      </c>
      <c r="E56" s="60">
        <v>533.80179999999996</v>
      </c>
      <c r="F56" s="60">
        <v>688.82982000000004</v>
      </c>
      <c r="G56" s="60"/>
      <c r="H56" s="60">
        <v>780.50046999999995</v>
      </c>
      <c r="I56" s="60"/>
      <c r="J56" s="60">
        <v>894.36812999999995</v>
      </c>
      <c r="K56" s="60">
        <v>944.64</v>
      </c>
      <c r="L56" s="11"/>
      <c r="M56" s="11">
        <v>20.245000000000001</v>
      </c>
      <c r="N56" s="11">
        <v>21.998333333333335</v>
      </c>
      <c r="P56" s="11">
        <v>1.0333300000000001</v>
      </c>
      <c r="Q56" s="11">
        <v>1.03301</v>
      </c>
      <c r="R56" s="11">
        <v>1.0599400000000001</v>
      </c>
      <c r="S56" s="11">
        <v>1.1398300000000001</v>
      </c>
      <c r="U56" s="11">
        <v>1.2315</v>
      </c>
      <c r="V56" s="11">
        <v>1.2287600000000001</v>
      </c>
      <c r="W56" s="11">
        <v>1.2524200000000001</v>
      </c>
      <c r="X56" s="11">
        <v>1.3334899999999998</v>
      </c>
      <c r="Z56" s="28">
        <v>4.0042857142857136</v>
      </c>
      <c r="AA56" s="28">
        <v>4.0547000000000004</v>
      </c>
      <c r="AC56" s="60">
        <v>239.44319712617872</v>
      </c>
      <c r="AD56" s="60">
        <v>255.45</v>
      </c>
      <c r="AE56" s="60">
        <v>238.57</v>
      </c>
      <c r="AG56" s="16">
        <f t="shared" si="79"/>
        <v>1.0665275000000001</v>
      </c>
      <c r="AH56" s="16">
        <f t="shared" si="80"/>
        <v>1.2615425</v>
      </c>
      <c r="AI56" s="16"/>
      <c r="AK56" s="18">
        <f t="shared" si="81"/>
        <v>2.4530000000000052E-2</v>
      </c>
      <c r="AL56" s="18">
        <f t="shared" si="82"/>
        <v>0.10500999999999994</v>
      </c>
      <c r="AM56" s="18"/>
      <c r="AO56" s="26">
        <f t="shared" si="83"/>
        <v>2.2291625000000002</v>
      </c>
      <c r="AP56" s="26">
        <f t="shared" si="84"/>
        <v>2.2287625000000002</v>
      </c>
      <c r="AQ56" s="26">
        <f t="shared" si="85"/>
        <v>2.2624250000000004</v>
      </c>
      <c r="AR56" s="26">
        <f t="shared" si="86"/>
        <v>2.3622875000000003</v>
      </c>
      <c r="AS56" s="26"/>
      <c r="AT56" s="6"/>
      <c r="AU56" s="26">
        <f t="shared" si="87"/>
        <v>2.4768750000000002</v>
      </c>
      <c r="AV56" s="26">
        <f t="shared" si="88"/>
        <v>2.4734500000000001</v>
      </c>
      <c r="AW56" s="26">
        <f t="shared" si="89"/>
        <v>2.5030250000000001</v>
      </c>
      <c r="AX56" s="26">
        <f t="shared" si="90"/>
        <v>2.6043624999999997</v>
      </c>
      <c r="AY56" s="26"/>
      <c r="BA56" s="24">
        <f t="shared" si="91"/>
        <v>2.2706593750000001</v>
      </c>
      <c r="BB56" s="24">
        <f t="shared" si="92"/>
        <v>2.5144281250000002</v>
      </c>
      <c r="BC56" s="16"/>
      <c r="BE56" s="22">
        <f t="shared" si="93"/>
        <v>3.0662500000000037E-2</v>
      </c>
      <c r="BF56" s="22">
        <f t="shared" si="94"/>
        <v>0.13126249999999984</v>
      </c>
      <c r="BG56" s="18"/>
      <c r="BI56" s="15">
        <f t="shared" si="95"/>
        <v>1.6451774088634519</v>
      </c>
      <c r="BJ56" s="15">
        <f t="shared" si="96"/>
        <v>4.6136127046003228</v>
      </c>
      <c r="BK56" s="6"/>
      <c r="BL56" s="13">
        <f t="shared" si="97"/>
        <v>29.415374596097486</v>
      </c>
      <c r="BM56" s="13">
        <f t="shared" si="98"/>
        <v>28.068087427629209</v>
      </c>
      <c r="BN56" s="13">
        <f t="shared" si="99"/>
        <v>-15.212939557802452</v>
      </c>
      <c r="BO56" s="13">
        <f t="shared" si="100"/>
        <v>-25.702347895237708</v>
      </c>
      <c r="BQ56" s="13">
        <f t="shared" si="101"/>
        <v>25.034266394566117</v>
      </c>
      <c r="BR56" s="13">
        <f t="shared" si="102"/>
        <v>23.85195339273476</v>
      </c>
      <c r="BS56" s="13">
        <f t="shared" si="103"/>
        <v>-12.65639165911151</v>
      </c>
      <c r="BT56" s="13">
        <f t="shared" si="104"/>
        <v>-22.538614804616941</v>
      </c>
      <c r="BV56" s="8">
        <f t="shared" si="26"/>
        <v>-7.01645652855174</v>
      </c>
      <c r="BW56" s="8">
        <f t="shared" si="27"/>
        <v>-3.7175015852885074</v>
      </c>
      <c r="BX56" s="8">
        <f t="shared" si="28"/>
        <v>-11.499262437977741</v>
      </c>
    </row>
    <row r="57" spans="1:76" x14ac:dyDescent="0.2">
      <c r="A57" s="39">
        <v>45047</v>
      </c>
      <c r="B57" s="60">
        <v>306.54552000000001</v>
      </c>
      <c r="C57" s="60">
        <v>407.39</v>
      </c>
      <c r="D57" s="60">
        <v>413.91467999999998</v>
      </c>
      <c r="E57" s="60">
        <v>530.43208000000004</v>
      </c>
      <c r="F57" s="60">
        <v>684.62225999999998</v>
      </c>
      <c r="G57" s="60"/>
      <c r="H57" s="60">
        <v>743.60699999999997</v>
      </c>
      <c r="I57" s="60"/>
      <c r="J57" s="60">
        <v>787.33410000000003</v>
      </c>
      <c r="K57" s="60">
        <v>861.39</v>
      </c>
      <c r="L57" s="11"/>
      <c r="M57" s="11">
        <v>19.417419354838707</v>
      </c>
      <c r="N57" s="11">
        <v>21.069677419354839</v>
      </c>
      <c r="P57" s="11">
        <v>0.57654000000000005</v>
      </c>
      <c r="Q57" s="11">
        <v>0.58625000000000005</v>
      </c>
      <c r="R57" s="11">
        <v>0.70123999999999997</v>
      </c>
      <c r="S57" s="11">
        <v>1.1123399999999999</v>
      </c>
      <c r="U57" s="11">
        <v>0.78012000000000004</v>
      </c>
      <c r="V57" s="11">
        <v>0.78783000000000003</v>
      </c>
      <c r="W57" s="11">
        <v>0.89673000000000003</v>
      </c>
      <c r="X57" s="11">
        <v>1.3109600000000001</v>
      </c>
      <c r="Z57" s="28">
        <v>4.2571428571428571</v>
      </c>
      <c r="AA57" s="28">
        <v>4.2592999999999996</v>
      </c>
      <c r="AC57" s="60">
        <v>240.19757521329143</v>
      </c>
      <c r="AD57" s="60">
        <v>255.7</v>
      </c>
      <c r="AE57" s="60">
        <v>240.25</v>
      </c>
      <c r="AG57" s="16">
        <f t="shared" si="79"/>
        <v>0.74409250000000005</v>
      </c>
      <c r="AH57" s="16">
        <f t="shared" si="80"/>
        <v>0.94391000000000014</v>
      </c>
      <c r="AI57" s="16"/>
      <c r="AK57" s="18">
        <f t="shared" si="81"/>
        <v>0.1162999999999999</v>
      </c>
      <c r="AL57" s="18">
        <f t="shared" si="82"/>
        <v>0.52896499999999991</v>
      </c>
      <c r="AM57" s="18"/>
      <c r="AO57" s="26">
        <f t="shared" si="83"/>
        <v>1.658175</v>
      </c>
      <c r="AP57" s="26">
        <f t="shared" si="84"/>
        <v>1.6703125000000001</v>
      </c>
      <c r="AQ57" s="26">
        <f t="shared" si="85"/>
        <v>1.8140499999999999</v>
      </c>
      <c r="AR57" s="26">
        <f t="shared" si="86"/>
        <v>2.327925</v>
      </c>
      <c r="AS57" s="26"/>
      <c r="AT57" s="6"/>
      <c r="AU57" s="26">
        <f t="shared" si="87"/>
        <v>1.9126500000000002</v>
      </c>
      <c r="AV57" s="26">
        <f t="shared" si="88"/>
        <v>1.9222874999999999</v>
      </c>
      <c r="AW57" s="26">
        <f t="shared" si="89"/>
        <v>2.0584125000000002</v>
      </c>
      <c r="AX57" s="26">
        <f t="shared" si="90"/>
        <v>2.5762</v>
      </c>
      <c r="AY57" s="26"/>
      <c r="BA57" s="24">
        <f t="shared" si="91"/>
        <v>1.867615625</v>
      </c>
      <c r="BB57" s="24">
        <f t="shared" si="92"/>
        <v>2.1173875</v>
      </c>
      <c r="BC57" s="16"/>
      <c r="BE57" s="22">
        <f t="shared" si="93"/>
        <v>0.14537500000000003</v>
      </c>
      <c r="BF57" s="22">
        <f t="shared" si="94"/>
        <v>0.66120625</v>
      </c>
      <c r="BG57" s="18"/>
      <c r="BI57" s="15">
        <f t="shared" si="95"/>
        <v>-14.127353729404856</v>
      </c>
      <c r="BJ57" s="15">
        <f t="shared" si="96"/>
        <v>-8.0703514370177523</v>
      </c>
      <c r="BK57" s="6"/>
      <c r="BL57" s="13">
        <f t="shared" si="97"/>
        <v>-32.013395910473804</v>
      </c>
      <c r="BM57" s="13">
        <f t="shared" si="98"/>
        <v>-30.932717569302902</v>
      </c>
      <c r="BN57" s="13">
        <f t="shared" si="99"/>
        <v>-50.757347003265338</v>
      </c>
      <c r="BO57" s="13">
        <f t="shared" si="100"/>
        <v>-40.848081340934236</v>
      </c>
      <c r="BQ57" s="13">
        <f t="shared" si="101"/>
        <v>-24.101027397260278</v>
      </c>
      <c r="BR57" s="13">
        <f t="shared" si="102"/>
        <v>-23.280000779051303</v>
      </c>
      <c r="BS57" s="13">
        <f t="shared" si="103"/>
        <v>-44.104593903883313</v>
      </c>
      <c r="BT57" s="13">
        <f t="shared" si="104"/>
        <v>-36.409012636123293</v>
      </c>
      <c r="BV57" s="8">
        <f t="shared" si="26"/>
        <v>-10.554383547540702</v>
      </c>
      <c r="BW57" s="8">
        <f t="shared" si="27"/>
        <v>-9.7649457336451579</v>
      </c>
      <c r="BX57" s="8">
        <f t="shared" si="28"/>
        <v>-11.208384877856471</v>
      </c>
    </row>
    <row r="58" spans="1:76" x14ac:dyDescent="0.2">
      <c r="A58" s="39">
        <v>45078</v>
      </c>
      <c r="B58" s="60">
        <v>306.32785000000001</v>
      </c>
      <c r="C58" s="60">
        <v>408.56</v>
      </c>
      <c r="D58" s="60">
        <v>415.27958000000001</v>
      </c>
      <c r="E58" s="60">
        <v>541.43700999999999</v>
      </c>
      <c r="F58" s="60">
        <v>690.80538000000001</v>
      </c>
      <c r="G58" s="60"/>
      <c r="H58" s="60">
        <v>770.02101000000005</v>
      </c>
      <c r="I58" s="60"/>
      <c r="J58" s="60">
        <v>861.63284999999996</v>
      </c>
      <c r="K58" s="60">
        <v>919.75</v>
      </c>
      <c r="L58" s="11"/>
      <c r="M58" s="11">
        <v>19.858333333333334</v>
      </c>
      <c r="N58" s="11">
        <v>22.061666666666667</v>
      </c>
      <c r="P58" s="11">
        <v>0.80337000000000003</v>
      </c>
      <c r="Q58" s="11">
        <v>0.80998999999999999</v>
      </c>
      <c r="R58" s="11">
        <v>0.83876000000000006</v>
      </c>
      <c r="S58" s="11">
        <v>1.4803700000000002</v>
      </c>
      <c r="U58" s="11">
        <v>1.00769</v>
      </c>
      <c r="V58" s="11">
        <v>1.01363</v>
      </c>
      <c r="W58" s="11">
        <v>1.0312399999999999</v>
      </c>
      <c r="X58" s="11">
        <v>1.68028</v>
      </c>
      <c r="Z58" s="28">
        <v>4.3771428571428572</v>
      </c>
      <c r="AA58" s="28">
        <v>4.4116</v>
      </c>
      <c r="AC58" s="60">
        <v>242.77204011375542</v>
      </c>
      <c r="AD58" s="60">
        <v>258.12</v>
      </c>
      <c r="AE58" s="60">
        <v>241.72</v>
      </c>
      <c r="AG58" s="16">
        <f t="shared" si="79"/>
        <v>0.98312250000000012</v>
      </c>
      <c r="AH58" s="16">
        <f t="shared" si="80"/>
        <v>1.1832100000000001</v>
      </c>
      <c r="AI58" s="16"/>
      <c r="AK58" s="18">
        <f t="shared" si="81"/>
        <v>2.6329999999999909E-2</v>
      </c>
      <c r="AL58" s="18">
        <f t="shared" si="82"/>
        <v>0.671655</v>
      </c>
      <c r="AM58" s="18"/>
      <c r="AO58" s="26">
        <f t="shared" si="83"/>
        <v>1.9417125000000002</v>
      </c>
      <c r="AP58" s="26">
        <f t="shared" si="84"/>
        <v>1.9499875</v>
      </c>
      <c r="AQ58" s="26">
        <f t="shared" si="85"/>
        <v>1.9859500000000003</v>
      </c>
      <c r="AR58" s="26">
        <f t="shared" si="86"/>
        <v>2.7879625000000003</v>
      </c>
      <c r="AS58" s="26"/>
      <c r="AT58" s="6"/>
      <c r="AU58" s="26">
        <f t="shared" si="87"/>
        <v>2.1971124999999998</v>
      </c>
      <c r="AV58" s="26">
        <f t="shared" si="88"/>
        <v>2.2045374999999998</v>
      </c>
      <c r="AW58" s="26">
        <f t="shared" si="89"/>
        <v>2.22655</v>
      </c>
      <c r="AX58" s="26">
        <f t="shared" si="90"/>
        <v>3.0378499999999997</v>
      </c>
      <c r="AY58" s="26"/>
      <c r="BA58" s="24">
        <f t="shared" si="91"/>
        <v>2.1664031250000004</v>
      </c>
      <c r="BB58" s="24">
        <f t="shared" si="92"/>
        <v>2.4165124999999996</v>
      </c>
      <c r="BC58" s="16"/>
      <c r="BE58" s="22">
        <f t="shared" si="93"/>
        <v>3.2912500000000122E-2</v>
      </c>
      <c r="BF58" s="22">
        <f t="shared" si="94"/>
        <v>0.83956874999999997</v>
      </c>
      <c r="BG58" s="18"/>
      <c r="BI58" s="15">
        <f t="shared" si="95"/>
        <v>-12.079522264705977</v>
      </c>
      <c r="BJ58" s="15">
        <f t="shared" si="96"/>
        <v>-7.2926116318919432</v>
      </c>
      <c r="BK58" s="6"/>
      <c r="BL58" s="13">
        <f t="shared" si="97"/>
        <v>-2.7267553790456311</v>
      </c>
      <c r="BM58" s="13">
        <f t="shared" si="98"/>
        <v>-1.4538774119765452</v>
      </c>
      <c r="BN58" s="13">
        <f t="shared" si="99"/>
        <v>-52.215031220090239</v>
      </c>
      <c r="BO58" s="13">
        <f t="shared" si="100"/>
        <v>-38.24045991013729</v>
      </c>
      <c r="BQ58" s="13">
        <f t="shared" si="101"/>
        <v>1.102638707735526</v>
      </c>
      <c r="BR58" s="13">
        <f t="shared" si="102"/>
        <v>2.2525975991122937</v>
      </c>
      <c r="BS58" s="13">
        <f t="shared" si="103"/>
        <v>-46.656321125594872</v>
      </c>
      <c r="BT58" s="13">
        <f t="shared" si="104"/>
        <v>-34.604187748112402</v>
      </c>
      <c r="BV58" s="8">
        <f t="shared" si="26"/>
        <v>-16.097198111872359</v>
      </c>
      <c r="BW58" s="8">
        <f t="shared" si="27"/>
        <v>-15.62809800311571</v>
      </c>
      <c r="BX58" s="8">
        <f t="shared" si="28"/>
        <v>-16.322144256906256</v>
      </c>
    </row>
    <row r="59" spans="1:76" x14ac:dyDescent="0.2">
      <c r="A59" s="39">
        <v>45108</v>
      </c>
      <c r="B59" s="60">
        <v>307.48818</v>
      </c>
      <c r="C59" s="60">
        <v>414.1</v>
      </c>
      <c r="D59" s="60">
        <v>421.26312999999999</v>
      </c>
      <c r="E59" s="60">
        <v>533.86639000000002</v>
      </c>
      <c r="F59" s="60">
        <v>683.31641000000002</v>
      </c>
      <c r="G59" s="60"/>
      <c r="H59" s="60">
        <v>773.13829999999996</v>
      </c>
      <c r="I59" s="60"/>
      <c r="J59" s="60">
        <v>721.33203000000003</v>
      </c>
      <c r="K59" s="60">
        <v>800.46</v>
      </c>
      <c r="L59" s="11"/>
      <c r="M59" s="11">
        <v>19.919032258064515</v>
      </c>
      <c r="N59" s="11">
        <v>22.524516129032257</v>
      </c>
      <c r="P59" s="11">
        <v>0.60450000000000004</v>
      </c>
      <c r="Q59" s="11">
        <v>0.60650000000000004</v>
      </c>
      <c r="R59" s="11">
        <v>0.62240000000000006</v>
      </c>
      <c r="S59" s="11">
        <v>0.67400000000000004</v>
      </c>
      <c r="U59" s="11">
        <v>0.71239999999999992</v>
      </c>
      <c r="V59" s="11">
        <v>0.71290000000000009</v>
      </c>
      <c r="W59" s="11">
        <v>0.75360000000000005</v>
      </c>
      <c r="X59" s="11">
        <v>0.79020000000000001</v>
      </c>
      <c r="Z59" s="28">
        <v>4.5214285714285714</v>
      </c>
      <c r="AA59" s="28">
        <v>4.5692000000000004</v>
      </c>
      <c r="AC59" s="60">
        <v>242.87980841191438</v>
      </c>
      <c r="AD59" s="60">
        <v>257.69</v>
      </c>
      <c r="AE59" s="60">
        <v>242.76</v>
      </c>
      <c r="AG59" s="16">
        <f t="shared" si="79"/>
        <v>0.62685000000000002</v>
      </c>
      <c r="AH59" s="16">
        <f t="shared" si="80"/>
        <v>0.74227500000000002</v>
      </c>
      <c r="AI59" s="16"/>
      <c r="AK59" s="18">
        <f t="shared" si="81"/>
        <v>2.8925000000000034E-2</v>
      </c>
      <c r="AL59" s="18">
        <f t="shared" si="82"/>
        <v>7.3025000000000007E-2</v>
      </c>
      <c r="AM59" s="18"/>
      <c r="AO59" s="26">
        <f t="shared" si="83"/>
        <v>1.693125</v>
      </c>
      <c r="AP59" s="26">
        <f t="shared" si="84"/>
        <v>1.6956250000000002</v>
      </c>
      <c r="AQ59" s="26">
        <f t="shared" si="85"/>
        <v>1.7155</v>
      </c>
      <c r="AR59" s="26">
        <f t="shared" si="86"/>
        <v>1.7799999999999998</v>
      </c>
      <c r="AS59" s="26"/>
      <c r="AT59" s="6"/>
      <c r="AU59" s="26">
        <f t="shared" si="87"/>
        <v>1.8279999999999998</v>
      </c>
      <c r="AV59" s="26">
        <f t="shared" si="88"/>
        <v>1.8286250000000002</v>
      </c>
      <c r="AW59" s="26">
        <f t="shared" si="89"/>
        <v>1.8795000000000002</v>
      </c>
      <c r="AX59" s="26">
        <f t="shared" si="90"/>
        <v>1.9252500000000001</v>
      </c>
      <c r="AY59" s="26"/>
      <c r="BA59" s="24">
        <f t="shared" si="91"/>
        <v>1.7210624999999999</v>
      </c>
      <c r="BB59" s="24">
        <f t="shared" si="92"/>
        <v>1.8653437500000001</v>
      </c>
      <c r="BC59" s="16"/>
      <c r="BE59" s="22">
        <f t="shared" si="93"/>
        <v>3.6156250000000112E-2</v>
      </c>
      <c r="BF59" s="22">
        <f t="shared" si="94"/>
        <v>9.128124999999998E-2</v>
      </c>
      <c r="BG59" s="18"/>
      <c r="BI59" s="15">
        <f t="shared" si="95"/>
        <v>-19.304222070021162</v>
      </c>
      <c r="BJ59" s="15">
        <f t="shared" si="96"/>
        <v>-13.164318026491351</v>
      </c>
      <c r="BK59" s="6"/>
      <c r="BL59" s="13">
        <f t="shared" si="97"/>
        <v>35.662829058102766</v>
      </c>
      <c r="BM59" s="13">
        <f t="shared" si="98"/>
        <v>37.456655259161884</v>
      </c>
      <c r="BN59" s="13">
        <f t="shared" si="99"/>
        <v>-51.634210403618106</v>
      </c>
      <c r="BO59" s="13">
        <f t="shared" si="100"/>
        <v>-61.012292118582792</v>
      </c>
      <c r="BQ59" s="13">
        <f t="shared" si="101"/>
        <v>15.467526784122398</v>
      </c>
      <c r="BR59" s="13">
        <f t="shared" si="102"/>
        <v>16.637489569869611</v>
      </c>
      <c r="BS59" s="13">
        <f t="shared" si="103"/>
        <v>-48.53794780043431</v>
      </c>
      <c r="BT59" s="13">
        <f t="shared" si="104"/>
        <v>-58.415341381524243</v>
      </c>
      <c r="BV59" s="8">
        <f t="shared" si="26"/>
        <v>-10.72876062302257</v>
      </c>
      <c r="BW59" s="8">
        <f t="shared" si="27"/>
        <v>-7.8139229356702593</v>
      </c>
      <c r="BX59" s="8">
        <f t="shared" si="28"/>
        <v>-10.778037592159572</v>
      </c>
    </row>
    <row r="60" spans="1:76" x14ac:dyDescent="0.2">
      <c r="A60" s="39">
        <v>45139</v>
      </c>
      <c r="B60" s="60">
        <v>309.66030999999998</v>
      </c>
      <c r="C60" s="60">
        <v>411.03</v>
      </c>
      <c r="D60" s="60">
        <v>418.67397999999997</v>
      </c>
      <c r="E60" s="60">
        <v>538.29020000000003</v>
      </c>
      <c r="F60" s="60">
        <v>683.16643999999997</v>
      </c>
      <c r="G60" s="60"/>
      <c r="H60" s="60">
        <v>830.90031999999997</v>
      </c>
      <c r="I60" s="60"/>
      <c r="J60" s="60">
        <v>713.96172000000001</v>
      </c>
      <c r="K60" s="60">
        <v>794.88</v>
      </c>
      <c r="L60" s="11"/>
      <c r="M60" s="11">
        <v>21.175483870967739</v>
      </c>
      <c r="N60" s="11">
        <v>24.44709677419355</v>
      </c>
      <c r="P60" s="11">
        <v>0.48851999999999995</v>
      </c>
      <c r="Q60" s="11">
        <v>0.48856000000000005</v>
      </c>
      <c r="R60" s="11">
        <v>0.65753000000000006</v>
      </c>
      <c r="S60" s="11">
        <v>0.82969999999999999</v>
      </c>
      <c r="U60" s="11">
        <v>0.67599999999999993</v>
      </c>
      <c r="V60" s="11">
        <v>0.67474000000000001</v>
      </c>
      <c r="W60" s="11">
        <v>0.84215000000000007</v>
      </c>
      <c r="X60" s="11">
        <v>1.0154099999999999</v>
      </c>
      <c r="Z60" s="28">
        <v>4.6057142857142859</v>
      </c>
      <c r="AA60" s="28">
        <v>4.6506999999999996</v>
      </c>
      <c r="AC60" s="60">
        <v>243.05942224217929</v>
      </c>
      <c r="AD60" s="60">
        <v>257.45</v>
      </c>
      <c r="AE60" s="60">
        <v>242.13</v>
      </c>
      <c r="AG60" s="16">
        <f t="shared" si="79"/>
        <v>0.61607749999999994</v>
      </c>
      <c r="AH60" s="16">
        <f t="shared" si="80"/>
        <v>0.80207500000000009</v>
      </c>
      <c r="AI60" s="16"/>
      <c r="AK60" s="18">
        <f t="shared" si="81"/>
        <v>0.16788500000000006</v>
      </c>
      <c r="AL60" s="18">
        <f t="shared" si="82"/>
        <v>0.34059999999999996</v>
      </c>
      <c r="AM60" s="18"/>
      <c r="AO60" s="26">
        <f t="shared" si="83"/>
        <v>1.5481499999999997</v>
      </c>
      <c r="AP60" s="26">
        <f t="shared" si="84"/>
        <v>1.5482</v>
      </c>
      <c r="AQ60" s="26">
        <f t="shared" si="85"/>
        <v>1.7594124999999998</v>
      </c>
      <c r="AR60" s="26">
        <f t="shared" si="86"/>
        <v>1.9746249999999999</v>
      </c>
      <c r="AS60" s="26"/>
      <c r="AT60" s="6"/>
      <c r="AU60" s="26">
        <f t="shared" si="87"/>
        <v>1.7825</v>
      </c>
      <c r="AV60" s="26">
        <f t="shared" si="88"/>
        <v>1.7809249999999999</v>
      </c>
      <c r="AW60" s="26">
        <f t="shared" si="89"/>
        <v>1.9901875000000002</v>
      </c>
      <c r="AX60" s="26">
        <f t="shared" si="90"/>
        <v>2.2067625</v>
      </c>
      <c r="AY60" s="26"/>
      <c r="BA60" s="24">
        <f t="shared" si="91"/>
        <v>1.7075968749999997</v>
      </c>
      <c r="BB60" s="24">
        <f t="shared" si="92"/>
        <v>1.94009375</v>
      </c>
      <c r="BC60" s="16"/>
      <c r="BE60" s="22">
        <f t="shared" si="93"/>
        <v>0.20985625000000019</v>
      </c>
      <c r="BF60" s="22">
        <f t="shared" si="94"/>
        <v>0.42575000000000007</v>
      </c>
      <c r="BG60" s="18"/>
      <c r="BI60" s="15">
        <f t="shared" si="95"/>
        <v>-38.711017408910031</v>
      </c>
      <c r="BJ60" s="15">
        <f t="shared" si="96"/>
        <v>-31.272642382216375</v>
      </c>
      <c r="BK60" s="6"/>
      <c r="BL60" s="13">
        <f t="shared" si="97"/>
        <v>-10.182018753447341</v>
      </c>
      <c r="BM60" s="13">
        <f t="shared" si="98"/>
        <v>-47.318251417973215</v>
      </c>
      <c r="BN60" s="13">
        <f t="shared" si="99"/>
        <v>-78.958972668712548</v>
      </c>
      <c r="BO60" s="13">
        <f t="shared" si="100"/>
        <v>-79.718548105198579</v>
      </c>
      <c r="BQ60" s="13">
        <f t="shared" si="101"/>
        <v>-5.610321427574072</v>
      </c>
      <c r="BR60" s="13">
        <f t="shared" si="102"/>
        <v>-38.415340945392153</v>
      </c>
      <c r="BS60" s="13">
        <f t="shared" si="103"/>
        <v>-74.524075300922348</v>
      </c>
      <c r="BT60" s="13">
        <f t="shared" si="104"/>
        <v>-76.184880808308236</v>
      </c>
      <c r="BV60" s="8">
        <f t="shared" si="26"/>
        <v>3.0540602862423771</v>
      </c>
      <c r="BW60" s="8">
        <f t="shared" si="27"/>
        <v>7.1511352692489538</v>
      </c>
      <c r="BX60" s="8">
        <f t="shared" si="28"/>
        <v>3.2998508467407817E-2</v>
      </c>
    </row>
    <row r="61" spans="1:76" x14ac:dyDescent="0.2">
      <c r="A61" s="39">
        <v>45170</v>
      </c>
      <c r="B61" s="60">
        <v>312.94371999999998</v>
      </c>
      <c r="C61" s="60">
        <v>410.47</v>
      </c>
      <c r="D61" s="60">
        <v>417.16435000000001</v>
      </c>
      <c r="E61" s="60">
        <v>538.29404999999997</v>
      </c>
      <c r="F61" s="60">
        <v>680.81897000000004</v>
      </c>
      <c r="G61" s="60"/>
      <c r="H61" s="60">
        <v>858.95682999999997</v>
      </c>
      <c r="I61" s="60"/>
      <c r="J61" s="60">
        <v>670.77287000000001</v>
      </c>
      <c r="K61" s="60">
        <v>762.36</v>
      </c>
      <c r="L61" s="11"/>
      <c r="M61" s="11">
        <v>21.398333333333333</v>
      </c>
      <c r="N61" s="11">
        <v>25.711666666666666</v>
      </c>
      <c r="P61" s="11">
        <v>0.30681000000000003</v>
      </c>
      <c r="Q61" s="11">
        <v>0.31042999999999998</v>
      </c>
      <c r="R61" s="11">
        <v>0.47948000000000002</v>
      </c>
      <c r="S61" s="11">
        <v>0.84733000000000003</v>
      </c>
      <c r="U61" s="11">
        <v>0.50341999999999998</v>
      </c>
      <c r="V61" s="11">
        <v>0.50597000000000003</v>
      </c>
      <c r="W61" s="11">
        <v>0.67201</v>
      </c>
      <c r="X61" s="11">
        <v>1.0395099999999999</v>
      </c>
      <c r="Z61" s="28">
        <v>4.6842857142857142</v>
      </c>
      <c r="AA61" s="28">
        <v>4.7133000000000003</v>
      </c>
      <c r="AC61" s="60">
        <v>244.30474479868283</v>
      </c>
      <c r="AD61" s="60">
        <v>258.45</v>
      </c>
      <c r="AE61" s="60">
        <v>243.33</v>
      </c>
      <c r="AG61" s="16">
        <f t="shared" si="79"/>
        <v>0.48601249999999996</v>
      </c>
      <c r="AH61" s="16">
        <f t="shared" si="80"/>
        <v>0.68022749999999998</v>
      </c>
      <c r="AI61" s="16"/>
      <c r="AK61" s="18">
        <f t="shared" si="81"/>
        <v>0.1690875</v>
      </c>
      <c r="AL61" s="18">
        <f t="shared" si="82"/>
        <v>0.53676250000000003</v>
      </c>
      <c r="AM61" s="18"/>
      <c r="AO61" s="26">
        <f t="shared" si="83"/>
        <v>1.3210125000000001</v>
      </c>
      <c r="AP61" s="26">
        <f t="shared" si="84"/>
        <v>1.3255375</v>
      </c>
      <c r="AQ61" s="26">
        <f t="shared" si="85"/>
        <v>1.5368500000000003</v>
      </c>
      <c r="AR61" s="26">
        <f t="shared" si="86"/>
        <v>1.9966624999999998</v>
      </c>
      <c r="AS61" s="26"/>
      <c r="AT61" s="6"/>
      <c r="AU61" s="26">
        <f t="shared" si="87"/>
        <v>1.566775</v>
      </c>
      <c r="AV61" s="26">
        <f t="shared" si="88"/>
        <v>1.5699624999999999</v>
      </c>
      <c r="AW61" s="26">
        <f t="shared" si="89"/>
        <v>1.7775125000000001</v>
      </c>
      <c r="AX61" s="26">
        <f t="shared" si="90"/>
        <v>2.2368874999999999</v>
      </c>
      <c r="AY61" s="26"/>
      <c r="BA61" s="24">
        <f t="shared" si="91"/>
        <v>1.545015625</v>
      </c>
      <c r="BB61" s="24">
        <f t="shared" si="92"/>
        <v>1.787784375</v>
      </c>
      <c r="BC61" s="16"/>
      <c r="BE61" s="22">
        <f t="shared" si="93"/>
        <v>0.21135937500000013</v>
      </c>
      <c r="BF61" s="22">
        <f t="shared" si="94"/>
        <v>0.67095312499999982</v>
      </c>
      <c r="BG61" s="18"/>
      <c r="BI61" s="15">
        <f t="shared" si="95"/>
        <v>-47.539410461152244</v>
      </c>
      <c r="BJ61" s="15">
        <f t="shared" si="96"/>
        <v>-38.623793383838787</v>
      </c>
      <c r="BK61" s="6"/>
      <c r="BL61" s="13">
        <f t="shared" si="97"/>
        <v>-79.545727276363692</v>
      </c>
      <c r="BM61" s="13">
        <f t="shared" si="98"/>
        <v>-79.431641996740126</v>
      </c>
      <c r="BN61" s="13">
        <f t="shared" si="99"/>
        <v>-84.609112940761079</v>
      </c>
      <c r="BO61" s="13">
        <f t="shared" si="100"/>
        <v>-73.947145909880547</v>
      </c>
      <c r="BQ61" s="13">
        <f t="shared" si="101"/>
        <v>-70.103925411247701</v>
      </c>
      <c r="BR61" s="13">
        <f t="shared" si="102"/>
        <v>-70.069624783346839</v>
      </c>
      <c r="BS61" s="13">
        <f t="shared" si="103"/>
        <v>-79.577888530967002</v>
      </c>
      <c r="BT61" s="13">
        <f t="shared" si="104"/>
        <v>-69.753813834260072</v>
      </c>
      <c r="BV61" s="8">
        <f t="shared" si="26"/>
        <v>8.5486057886307911</v>
      </c>
      <c r="BW61" s="8">
        <f t="shared" si="27"/>
        <v>12.25845938620267</v>
      </c>
      <c r="BX61" s="8">
        <f t="shared" si="28"/>
        <v>6.1880506607929542</v>
      </c>
    </row>
    <row r="62" spans="1:76" x14ac:dyDescent="0.2">
      <c r="A62" s="39">
        <v>45200</v>
      </c>
      <c r="B62" s="60">
        <v>312.58641999999998</v>
      </c>
      <c r="C62" s="60">
        <v>411.99</v>
      </c>
      <c r="D62" s="60">
        <v>418.22048000000001</v>
      </c>
      <c r="E62" s="60">
        <v>543.55777</v>
      </c>
      <c r="F62" s="60">
        <v>681.27014999999994</v>
      </c>
      <c r="G62" s="60"/>
      <c r="H62" s="60">
        <v>822.28917999999999</v>
      </c>
      <c r="I62" s="60"/>
      <c r="J62" s="60">
        <v>677.73882000000003</v>
      </c>
      <c r="K62" s="60">
        <v>765.93</v>
      </c>
      <c r="L62" s="11"/>
      <c r="M62" s="11">
        <v>20.248064516129034</v>
      </c>
      <c r="N62" s="11">
        <v>24.922903225806451</v>
      </c>
      <c r="P62" s="11">
        <v>0.42520000000000002</v>
      </c>
      <c r="Q62" s="11">
        <v>0.42558999999999997</v>
      </c>
      <c r="R62" s="11">
        <v>0.62165999999999999</v>
      </c>
      <c r="S62" s="11">
        <v>0.66813999999999996</v>
      </c>
      <c r="U62" s="11">
        <v>0.62443000000000004</v>
      </c>
      <c r="V62" s="11">
        <v>0.62372000000000005</v>
      </c>
      <c r="W62" s="11">
        <v>0.81510000000000005</v>
      </c>
      <c r="X62" s="11">
        <v>0.86439999999999995</v>
      </c>
      <c r="Z62" s="28">
        <v>4.7971428571428572</v>
      </c>
      <c r="AA62" s="28">
        <v>4.8171428571428567</v>
      </c>
      <c r="AC62" s="60">
        <v>244.91543182158358</v>
      </c>
      <c r="AD62" s="60">
        <v>258.64</v>
      </c>
      <c r="AE62" s="60">
        <v>243.67</v>
      </c>
      <c r="AG62" s="16">
        <f t="shared" si="79"/>
        <v>0.53514749999999989</v>
      </c>
      <c r="AH62" s="16">
        <f t="shared" si="80"/>
        <v>0.73191249999999997</v>
      </c>
      <c r="AI62" s="16"/>
      <c r="AK62" s="18">
        <f t="shared" si="81"/>
        <v>0.19364500000000001</v>
      </c>
      <c r="AL62" s="18">
        <f t="shared" si="82"/>
        <v>0.24153499999999994</v>
      </c>
      <c r="AM62" s="18"/>
      <c r="AO62" s="26">
        <f t="shared" si="83"/>
        <v>1.4690000000000001</v>
      </c>
      <c r="AP62" s="26">
        <f t="shared" si="84"/>
        <v>1.4694874999999998</v>
      </c>
      <c r="AQ62" s="26">
        <f t="shared" si="85"/>
        <v>1.714575</v>
      </c>
      <c r="AR62" s="26">
        <f t="shared" si="86"/>
        <v>1.772675</v>
      </c>
      <c r="AS62" s="26"/>
      <c r="AT62" s="6"/>
      <c r="AU62" s="26">
        <f t="shared" si="87"/>
        <v>1.7180375000000001</v>
      </c>
      <c r="AV62" s="26">
        <f t="shared" si="88"/>
        <v>1.7171500000000002</v>
      </c>
      <c r="AW62" s="26">
        <f t="shared" si="89"/>
        <v>1.9563750000000002</v>
      </c>
      <c r="AX62" s="26">
        <f t="shared" si="90"/>
        <v>2.0179999999999998</v>
      </c>
      <c r="AY62" s="26"/>
      <c r="BA62" s="24">
        <f t="shared" si="91"/>
        <v>1.6064343750000001</v>
      </c>
      <c r="BB62" s="24">
        <f t="shared" si="92"/>
        <v>1.8523906250000002</v>
      </c>
      <c r="BC62" s="16"/>
      <c r="BE62" s="22">
        <f t="shared" si="93"/>
        <v>0.24205624999999997</v>
      </c>
      <c r="BF62" s="22">
        <f t="shared" si="94"/>
        <v>0.30191874999999979</v>
      </c>
      <c r="BG62" s="18"/>
      <c r="BI62" s="15">
        <f t="shared" si="95"/>
        <v>-29.886779168853462</v>
      </c>
      <c r="BJ62" s="15">
        <f t="shared" si="96"/>
        <v>-21.707264717006204</v>
      </c>
      <c r="BK62" s="6"/>
      <c r="BL62" s="13">
        <f t="shared" si="97"/>
        <v>-48.356693468069089</v>
      </c>
      <c r="BM62" s="13">
        <f t="shared" si="98"/>
        <v>-49.197841812495533</v>
      </c>
      <c r="BN62" s="13">
        <f t="shared" si="99"/>
        <v>-49.431402215823127</v>
      </c>
      <c r="BO62" s="13">
        <f t="shared" si="100"/>
        <v>-46.223560091432994</v>
      </c>
      <c r="BQ62" s="13">
        <f t="shared" si="101"/>
        <v>-38.566354790787358</v>
      </c>
      <c r="BR62" s="13">
        <f t="shared" si="102"/>
        <v>-39.317993870700974</v>
      </c>
      <c r="BS62" s="13">
        <f t="shared" si="103"/>
        <v>-42.625258682584146</v>
      </c>
      <c r="BT62" s="13">
        <f t="shared" si="104"/>
        <v>-39.727784905449894</v>
      </c>
      <c r="BV62" s="8">
        <f t="shared" si="26"/>
        <v>-7.9220434896976837</v>
      </c>
      <c r="BW62" s="8">
        <f t="shared" si="27"/>
        <v>-6.1173514410924561</v>
      </c>
      <c r="BX62" s="8">
        <f t="shared" si="28"/>
        <v>-9.6964596701614276</v>
      </c>
    </row>
    <row r="63" spans="1:76" x14ac:dyDescent="0.2">
      <c r="A63" s="39">
        <v>45231</v>
      </c>
      <c r="M63" s="55">
        <f>M62</f>
        <v>20.248064516129034</v>
      </c>
      <c r="N63" s="55">
        <f t="shared" ref="N63:N64" si="105">N62</f>
        <v>24.922903225806451</v>
      </c>
      <c r="Z63" s="28"/>
      <c r="AA63" s="28">
        <v>4.8</v>
      </c>
      <c r="AC63" s="60">
        <v>247.1180348783094</v>
      </c>
      <c r="AD63" s="60">
        <v>260.52634450172724</v>
      </c>
      <c r="AE63" s="60">
        <v>245.69854046945915</v>
      </c>
      <c r="AG63" s="16"/>
      <c r="AH63" s="16"/>
      <c r="AI63" s="16"/>
      <c r="AK63" s="18"/>
      <c r="AL63" s="18"/>
      <c r="AM63" s="18"/>
      <c r="AO63" s="56">
        <f>AO39-(AO$38-AO$62)</f>
        <v>1.9171875</v>
      </c>
      <c r="AP63" s="56">
        <f t="shared" ref="AP63:AR63" si="106">AP39-(AP$38-AP$62)</f>
        <v>1.9038125000000001</v>
      </c>
      <c r="AQ63" s="56">
        <f t="shared" si="106"/>
        <v>2.0883250000000007</v>
      </c>
      <c r="AR63" s="56">
        <f t="shared" si="106"/>
        <v>2.2472250000000003</v>
      </c>
      <c r="AS63" s="26"/>
      <c r="AT63" s="6"/>
      <c r="AU63" s="56">
        <f>AU39-(AU$38-AU$62)</f>
        <v>2.1844000000000001</v>
      </c>
      <c r="AV63" s="56">
        <f t="shared" ref="AV63:AX63" si="107">AV39-(AV$38-AV$62)</f>
        <v>2.1688000000000001</v>
      </c>
      <c r="AW63" s="56">
        <f t="shared" si="107"/>
        <v>2.3391375000000005</v>
      </c>
      <c r="AX63" s="56">
        <f t="shared" si="107"/>
        <v>2.5092124999999998</v>
      </c>
      <c r="AY63" s="26"/>
      <c r="BA63" s="24"/>
      <c r="BB63" s="24"/>
      <c r="BC63" s="16"/>
      <c r="BE63" s="22"/>
      <c r="BF63" s="22"/>
      <c r="BG63" s="18"/>
      <c r="BI63" s="15"/>
      <c r="BJ63" s="15"/>
      <c r="BK63" s="6"/>
      <c r="BL63" s="13"/>
      <c r="BM63" s="13"/>
      <c r="BN63" s="13"/>
      <c r="BO63" s="13"/>
      <c r="BQ63" s="13"/>
      <c r="BR63" s="13"/>
      <c r="BS63" s="13"/>
      <c r="BT63" s="13"/>
      <c r="BV63" s="8"/>
      <c r="BW63" s="8"/>
      <c r="BX63" s="8"/>
    </row>
    <row r="64" spans="1:76" x14ac:dyDescent="0.2">
      <c r="A64" s="39">
        <v>45261</v>
      </c>
      <c r="M64" s="55">
        <f t="shared" ref="M64" si="108">M63</f>
        <v>20.248064516129034</v>
      </c>
      <c r="N64" s="55">
        <f t="shared" si="105"/>
        <v>24.922903225806451</v>
      </c>
      <c r="Z64" s="28"/>
      <c r="AA64" s="28">
        <v>4.9500187862972238</v>
      </c>
      <c r="AC64" s="60">
        <v>247.87822285756818</v>
      </c>
      <c r="AD64" s="60">
        <v>260.93698979513721</v>
      </c>
      <c r="AE64" s="60">
        <v>246.26324274628928</v>
      </c>
      <c r="AG64" s="16"/>
      <c r="AH64" s="16"/>
      <c r="AI64" s="16"/>
      <c r="AK64" s="18"/>
      <c r="AL64" s="18"/>
      <c r="AM64" s="18"/>
      <c r="AO64" s="56">
        <f t="shared" ref="AO64:AR64" si="109">AO40-(AO$38-AO$62)</f>
        <v>2.2145124999999997</v>
      </c>
      <c r="AP64" s="56">
        <f t="shared" si="109"/>
        <v>2.2585249999999997</v>
      </c>
      <c r="AQ64" s="56">
        <f t="shared" si="109"/>
        <v>3.5887875000000005</v>
      </c>
      <c r="AR64" s="56">
        <f t="shared" si="109"/>
        <v>3.4091374999999999</v>
      </c>
      <c r="AS64" s="26"/>
      <c r="AT64" s="6"/>
      <c r="AU64" s="56">
        <f t="shared" ref="AU64:AX64" si="110">AU40-(AU$38-AU$62)</f>
        <v>2.4766250000000003</v>
      </c>
      <c r="AV64" s="56">
        <f t="shared" si="110"/>
        <v>2.5202625000000003</v>
      </c>
      <c r="AW64" s="56">
        <f t="shared" si="110"/>
        <v>3.838425</v>
      </c>
      <c r="AX64" s="56">
        <f t="shared" si="110"/>
        <v>3.6638999999999995</v>
      </c>
      <c r="AY64" s="26"/>
      <c r="BA64" s="24"/>
      <c r="BB64" s="24"/>
      <c r="BC64" s="16"/>
      <c r="BE64" s="22"/>
      <c r="BF64" s="22"/>
      <c r="BG64" s="18"/>
      <c r="BI64" s="15"/>
      <c r="BJ64" s="15"/>
      <c r="BK64" s="6"/>
      <c r="BL64" s="13"/>
      <c r="BM64" s="13"/>
      <c r="BN64" s="13"/>
      <c r="BO64" s="13"/>
      <c r="BQ64" s="13"/>
      <c r="BR64" s="13"/>
      <c r="BS64" s="13"/>
      <c r="BT64" s="13"/>
      <c r="BV64" s="8"/>
      <c r="BW64" s="8"/>
      <c r="BX64" s="8"/>
    </row>
    <row r="65" spans="1:76" x14ac:dyDescent="0.2">
      <c r="A65" s="39">
        <v>45292</v>
      </c>
      <c r="Z65" s="28"/>
      <c r="AA65" s="28">
        <v>4.9851368963544758</v>
      </c>
      <c r="AC65" s="60">
        <v>247.05523715059266</v>
      </c>
      <c r="AD65" s="60">
        <v>259.73142931435621</v>
      </c>
      <c r="AE65" s="60">
        <v>245.24996235301785</v>
      </c>
      <c r="AG65" s="16"/>
      <c r="AH65" s="16"/>
      <c r="AI65" s="16"/>
      <c r="AK65" s="18"/>
      <c r="AL65" s="18"/>
      <c r="AM65" s="18"/>
      <c r="AO65" s="26"/>
      <c r="AP65" s="26"/>
      <c r="AQ65" s="26"/>
      <c r="AR65" s="26"/>
      <c r="AS65" s="26"/>
      <c r="AT65" s="6"/>
      <c r="AU65" s="26"/>
      <c r="AV65" s="26"/>
      <c r="AW65" s="26"/>
      <c r="AX65" s="26"/>
      <c r="AY65" s="26"/>
      <c r="BA65" s="24"/>
      <c r="BB65" s="24"/>
      <c r="BC65" s="16"/>
      <c r="BE65" s="22"/>
      <c r="BF65" s="22"/>
      <c r="BG65" s="18"/>
      <c r="BI65" s="15"/>
      <c r="BJ65" s="15"/>
      <c r="BK65" s="6"/>
      <c r="BL65" s="13"/>
      <c r="BM65" s="13"/>
      <c r="BN65" s="13"/>
      <c r="BO65" s="13"/>
      <c r="BQ65" s="13"/>
      <c r="BR65" s="13"/>
      <c r="BS65" s="13"/>
      <c r="BT65" s="13"/>
      <c r="BV65" s="8"/>
      <c r="BW65" s="8"/>
      <c r="BX65" s="8"/>
    </row>
    <row r="66" spans="1:76" x14ac:dyDescent="0.2">
      <c r="A66" s="39">
        <v>45323</v>
      </c>
      <c r="Z66" s="28"/>
      <c r="AA66" s="28">
        <v>5.0195583076805255</v>
      </c>
      <c r="AC66" s="60">
        <v>248.69278241056776</v>
      </c>
      <c r="AD66" s="60">
        <v>261.16729104382381</v>
      </c>
      <c r="AE66" s="60">
        <v>246.6925482035584</v>
      </c>
      <c r="AG66" s="16"/>
      <c r="AH66" s="16"/>
      <c r="AI66" s="16"/>
      <c r="AK66" s="18"/>
      <c r="AL66" s="18"/>
      <c r="AM66" s="18"/>
      <c r="AO66" s="26"/>
      <c r="AP66" s="26"/>
      <c r="AQ66" s="26"/>
      <c r="AR66" s="26"/>
      <c r="AS66" s="26"/>
      <c r="AT66" s="6"/>
      <c r="AU66" s="26"/>
      <c r="AV66" s="26"/>
      <c r="AW66" s="26"/>
      <c r="AX66" s="26"/>
      <c r="AY66" s="26"/>
      <c r="BA66" s="24"/>
      <c r="BB66" s="24"/>
      <c r="BC66" s="16"/>
      <c r="BE66" s="22"/>
      <c r="BF66" s="22"/>
      <c r="BG66" s="18"/>
      <c r="BI66" s="15"/>
      <c r="BJ66" s="15"/>
      <c r="BK66" s="6"/>
      <c r="BL66" s="13"/>
      <c r="BM66" s="13"/>
      <c r="BN66" s="13"/>
      <c r="BO66" s="13"/>
      <c r="BQ66" s="13"/>
      <c r="BR66" s="13"/>
      <c r="BS66" s="13"/>
      <c r="BT66" s="13"/>
      <c r="BV66" s="8"/>
      <c r="BW66" s="8"/>
      <c r="BX66" s="8"/>
    </row>
    <row r="67" spans="1:76" x14ac:dyDescent="0.2">
      <c r="A67" s="39">
        <v>45352</v>
      </c>
      <c r="Z67" s="28"/>
      <c r="AA67" s="28">
        <v>5.0510523020676192</v>
      </c>
      <c r="AC67" s="60">
        <v>249.78097433842262</v>
      </c>
      <c r="AD67" s="60">
        <v>262.07501646106181</v>
      </c>
      <c r="AE67" s="60">
        <v>247.61106879873122</v>
      </c>
      <c r="AG67" s="16"/>
      <c r="AH67" s="16"/>
      <c r="AI67" s="16"/>
      <c r="AK67" s="18"/>
      <c r="AL67" s="18"/>
      <c r="AM67" s="18"/>
      <c r="AO67" s="26"/>
      <c r="AP67" s="26"/>
      <c r="AQ67" s="26"/>
      <c r="AR67" s="26"/>
      <c r="AS67" s="26"/>
      <c r="AT67" s="6"/>
      <c r="AU67" s="26"/>
      <c r="AV67" s="26"/>
      <c r="AW67" s="26"/>
      <c r="AX67" s="26"/>
      <c r="AY67" s="26"/>
      <c r="BA67" s="24"/>
      <c r="BB67" s="24"/>
      <c r="BC67" s="16"/>
      <c r="BE67" s="22"/>
      <c r="BF67" s="22"/>
      <c r="BG67" s="18"/>
      <c r="BI67" s="15"/>
      <c r="BJ67" s="15"/>
      <c r="BK67" s="6"/>
      <c r="BL67" s="13"/>
      <c r="BM67" s="13"/>
      <c r="BN67" s="13"/>
      <c r="BO67" s="13"/>
      <c r="BQ67" s="13"/>
      <c r="BR67" s="13"/>
      <c r="BS67" s="13"/>
      <c r="BT67" s="13"/>
      <c r="BV67" s="8"/>
      <c r="BW67" s="8"/>
      <c r="BX67" s="8"/>
    </row>
    <row r="68" spans="1:76" x14ac:dyDescent="0.2">
      <c r="A68" s="39">
        <v>45383</v>
      </c>
      <c r="Z68" s="28"/>
      <c r="AA68" s="28">
        <v>5.0201859835156446</v>
      </c>
      <c r="AC68" s="60">
        <v>250.0047795463777</v>
      </c>
      <c r="AD68" s="60">
        <v>262.12638469084754</v>
      </c>
      <c r="AE68" s="60">
        <v>247.70253426521694</v>
      </c>
      <c r="AG68" s="16"/>
      <c r="AH68" s="16"/>
      <c r="AI68" s="16"/>
      <c r="AK68" s="18"/>
      <c r="AL68" s="18"/>
      <c r="AM68" s="18"/>
      <c r="AO68" s="26"/>
      <c r="AP68" s="26"/>
      <c r="AQ68" s="26"/>
      <c r="AR68" s="26"/>
      <c r="AS68" s="26"/>
      <c r="AT68" s="6"/>
      <c r="AU68" s="26"/>
      <c r="AV68" s="26"/>
      <c r="AW68" s="26"/>
      <c r="AX68" s="26"/>
      <c r="AY68" s="26"/>
      <c r="BA68" s="24"/>
      <c r="BB68" s="24"/>
      <c r="BC68" s="16"/>
      <c r="BE68" s="22"/>
      <c r="BF68" s="22"/>
      <c r="BG68" s="18"/>
      <c r="BI68" s="15"/>
      <c r="BJ68" s="15"/>
      <c r="BK68" s="6"/>
      <c r="BL68" s="13"/>
      <c r="BM68" s="13"/>
      <c r="BN68" s="13"/>
      <c r="BO68" s="13"/>
      <c r="BQ68" s="13"/>
      <c r="BR68" s="13"/>
      <c r="BS68" s="13"/>
      <c r="BT68" s="13"/>
      <c r="BV68" s="8"/>
      <c r="BW68" s="8"/>
      <c r="BX68" s="8"/>
    </row>
    <row r="69" spans="1:76" x14ac:dyDescent="0.2">
      <c r="A69" s="39">
        <v>45413</v>
      </c>
      <c r="Z69" s="28"/>
      <c r="AA69" s="28">
        <v>4.9248629871224869</v>
      </c>
      <c r="AC69" s="60">
        <v>251.76467367648306</v>
      </c>
      <c r="AD69" s="60">
        <v>263.86675760269929</v>
      </c>
      <c r="AE69" s="60">
        <v>249.37720453908702</v>
      </c>
      <c r="AG69" s="16"/>
      <c r="AH69" s="16"/>
      <c r="AI69" s="16"/>
      <c r="AK69" s="18"/>
      <c r="AL69" s="18"/>
      <c r="AM69" s="18"/>
      <c r="AO69" s="26"/>
      <c r="AP69" s="26"/>
      <c r="AQ69" s="26"/>
      <c r="AR69" s="26"/>
      <c r="AS69" s="26"/>
      <c r="AT69" s="6"/>
      <c r="AU69" s="26"/>
      <c r="AV69" s="26"/>
      <c r="AW69" s="26"/>
      <c r="AX69" s="26"/>
      <c r="AY69" s="26"/>
      <c r="BA69" s="24"/>
      <c r="BB69" s="24"/>
      <c r="BC69" s="16"/>
      <c r="BE69" s="22"/>
      <c r="BF69" s="22"/>
      <c r="BG69" s="18"/>
      <c r="BI69" s="15"/>
      <c r="BJ69" s="15"/>
      <c r="BK69" s="6"/>
      <c r="BL69" s="13"/>
      <c r="BM69" s="13"/>
      <c r="BN69" s="13"/>
      <c r="BO69" s="13"/>
      <c r="BQ69" s="13"/>
      <c r="BR69" s="13"/>
      <c r="BS69" s="13"/>
      <c r="BT69" s="13"/>
      <c r="BV69" s="8"/>
      <c r="BW69" s="8"/>
      <c r="BX69" s="8"/>
    </row>
    <row r="70" spans="1:76" x14ac:dyDescent="0.2">
      <c r="A70" s="39">
        <v>45444</v>
      </c>
      <c r="Z70" s="28"/>
      <c r="AA70" s="28">
        <v>4.8912001111563885</v>
      </c>
      <c r="AC70" s="60">
        <v>251.96347458337834</v>
      </c>
      <c r="AD70" s="60">
        <v>264.04872800080852</v>
      </c>
      <c r="AE70" s="60">
        <v>249.57036936262048</v>
      </c>
      <c r="AG70" s="16"/>
      <c r="AH70" s="16"/>
      <c r="AI70" s="16"/>
      <c r="AK70" s="18"/>
      <c r="AL70" s="18"/>
      <c r="AM70" s="18"/>
      <c r="AO70" s="26"/>
      <c r="AP70" s="26"/>
      <c r="AQ70" s="26"/>
      <c r="AR70" s="26"/>
      <c r="AS70" s="26"/>
      <c r="AT70" s="6"/>
      <c r="AU70" s="26"/>
      <c r="AV70" s="26"/>
      <c r="AW70" s="26"/>
      <c r="AX70" s="26"/>
      <c r="AY70" s="26"/>
      <c r="BA70" s="24"/>
      <c r="BB70" s="24"/>
      <c r="BC70" s="16"/>
      <c r="BE70" s="22"/>
      <c r="BF70" s="22"/>
      <c r="BG70" s="18"/>
      <c r="BI70" s="15"/>
      <c r="BJ70" s="15"/>
      <c r="BK70" s="6"/>
      <c r="BL70" s="13"/>
      <c r="BM70" s="13"/>
      <c r="BN70" s="13"/>
      <c r="BO70" s="13"/>
      <c r="BQ70" s="13"/>
      <c r="BR70" s="13"/>
      <c r="BS70" s="13"/>
      <c r="BT70" s="13"/>
      <c r="BV70" s="8"/>
      <c r="BW70" s="8"/>
      <c r="BX70" s="8"/>
    </row>
    <row r="71" spans="1:76" x14ac:dyDescent="0.2">
      <c r="A71" s="39">
        <v>45474</v>
      </c>
      <c r="Z71" s="28"/>
      <c r="AA71" s="28">
        <v>4.8866023839322912</v>
      </c>
      <c r="AC71" s="60">
        <v>250.46996137957461</v>
      </c>
      <c r="AD71" s="60">
        <v>262.56279408976866</v>
      </c>
      <c r="AE71" s="60">
        <v>248.18075468365012</v>
      </c>
      <c r="AG71" s="16"/>
      <c r="AH71" s="16"/>
      <c r="AI71" s="16"/>
      <c r="AK71" s="18"/>
      <c r="AL71" s="18"/>
      <c r="AM71" s="18"/>
      <c r="AO71" s="26"/>
      <c r="AP71" s="26"/>
      <c r="AQ71" s="26"/>
      <c r="AR71" s="26"/>
      <c r="AS71" s="26"/>
      <c r="AT71" s="6"/>
      <c r="AU71" s="26"/>
      <c r="AV71" s="26"/>
      <c r="AW71" s="26"/>
      <c r="AX71" s="26"/>
      <c r="AY71" s="26"/>
      <c r="BA71" s="24"/>
      <c r="BB71" s="24"/>
      <c r="BC71" s="16"/>
      <c r="BE71" s="22"/>
      <c r="BF71" s="22"/>
      <c r="BG71" s="18"/>
      <c r="BI71" s="15"/>
      <c r="BJ71" s="15"/>
      <c r="BK71" s="6"/>
      <c r="BL71" s="13"/>
      <c r="BM71" s="13"/>
      <c r="BN71" s="13"/>
      <c r="BO71" s="13"/>
      <c r="BQ71" s="13"/>
      <c r="BR71" s="13"/>
      <c r="BS71" s="13"/>
      <c r="BT71" s="13"/>
      <c r="BV71" s="8"/>
      <c r="BW71" s="8"/>
      <c r="BX71" s="8"/>
    </row>
    <row r="72" spans="1:76" x14ac:dyDescent="0.2">
      <c r="A72" s="39">
        <v>45505</v>
      </c>
      <c r="Z72" s="28"/>
      <c r="AA72" s="28">
        <v>4.7873540801558923</v>
      </c>
      <c r="AC72" s="60">
        <v>251.55498170472933</v>
      </c>
      <c r="AD72" s="60">
        <v>263.85773749203361</v>
      </c>
      <c r="AE72" s="60">
        <v>249.41509851064916</v>
      </c>
      <c r="AG72" s="16"/>
      <c r="AH72" s="16"/>
      <c r="AI72" s="16"/>
      <c r="AK72" s="18"/>
      <c r="AL72" s="18"/>
      <c r="AM72" s="18"/>
      <c r="AO72" s="26"/>
      <c r="AP72" s="26"/>
      <c r="AQ72" s="26"/>
      <c r="AR72" s="26"/>
      <c r="AS72" s="26"/>
      <c r="AT72" s="6"/>
      <c r="AU72" s="26"/>
      <c r="AV72" s="26"/>
      <c r="AW72" s="26"/>
      <c r="AX72" s="26"/>
      <c r="AY72" s="26"/>
      <c r="BA72" s="24"/>
      <c r="BB72" s="24"/>
      <c r="BC72" s="16"/>
      <c r="BE72" s="22"/>
      <c r="BF72" s="22"/>
      <c r="BG72" s="18"/>
      <c r="BI72" s="15"/>
      <c r="BJ72" s="15"/>
      <c r="BK72" s="6"/>
      <c r="BL72" s="13"/>
      <c r="BM72" s="13"/>
      <c r="BN72" s="13"/>
      <c r="BO72" s="13"/>
      <c r="BQ72" s="13"/>
      <c r="BR72" s="13"/>
      <c r="BS72" s="13"/>
      <c r="BT72" s="13"/>
      <c r="BV72" s="8"/>
      <c r="BW72" s="8"/>
      <c r="BX72" s="8"/>
    </row>
    <row r="73" spans="1:76" x14ac:dyDescent="0.2">
      <c r="A73" s="39">
        <v>45536</v>
      </c>
      <c r="Z73" s="28"/>
      <c r="AA73" s="28">
        <v>4.5929316203094732</v>
      </c>
      <c r="AC73" s="60">
        <v>252.09940856193717</v>
      </c>
      <c r="AD73" s="60">
        <v>264.66626250270588</v>
      </c>
      <c r="AE73" s="60">
        <v>250.18663591812449</v>
      </c>
      <c r="AG73" s="16"/>
      <c r="AH73" s="16"/>
      <c r="AI73" s="16"/>
      <c r="AK73" s="18"/>
      <c r="AL73" s="18"/>
      <c r="AM73" s="18"/>
      <c r="AO73" s="26"/>
      <c r="AP73" s="26"/>
      <c r="AQ73" s="26"/>
      <c r="AR73" s="26"/>
      <c r="AS73" s="26"/>
      <c r="AT73" s="6"/>
      <c r="AU73" s="26"/>
      <c r="AV73" s="26"/>
      <c r="AW73" s="26"/>
      <c r="AX73" s="26"/>
      <c r="AY73" s="26"/>
      <c r="BA73" s="24"/>
      <c r="BB73" s="24"/>
      <c r="BC73" s="16"/>
      <c r="BE73" s="22"/>
      <c r="BF73" s="22"/>
      <c r="BG73" s="18"/>
      <c r="BI73" s="15"/>
      <c r="BJ73" s="15"/>
      <c r="BK73" s="6"/>
      <c r="BL73" s="13"/>
      <c r="BM73" s="13"/>
      <c r="BN73" s="13"/>
      <c r="BO73" s="13"/>
      <c r="BQ73" s="13"/>
      <c r="BR73" s="13"/>
      <c r="BS73" s="13"/>
      <c r="BT73" s="13"/>
      <c r="BV73" s="8"/>
      <c r="BW73" s="8"/>
      <c r="BX73" s="8"/>
    </row>
    <row r="74" spans="1:76" x14ac:dyDescent="0.2">
      <c r="A74" s="39">
        <v>45566</v>
      </c>
      <c r="Z74" s="28"/>
      <c r="AA74" s="28">
        <v>4.4276430836657008</v>
      </c>
      <c r="AC74" s="60">
        <v>251.79166319910362</v>
      </c>
      <c r="AD74" s="60">
        <v>264.6607759166813</v>
      </c>
      <c r="AE74" s="60">
        <v>250.18655297271508</v>
      </c>
      <c r="AG74" s="16"/>
      <c r="AH74" s="16"/>
      <c r="AI74" s="16"/>
      <c r="AK74" s="18"/>
      <c r="AL74" s="18"/>
      <c r="AM74" s="18"/>
      <c r="AO74" s="26"/>
      <c r="AP74" s="26"/>
      <c r="AQ74" s="26"/>
      <c r="AR74" s="26"/>
      <c r="AS74" s="26"/>
      <c r="AT74" s="6"/>
      <c r="AU74" s="26"/>
      <c r="AV74" s="26"/>
      <c r="AW74" s="26"/>
      <c r="AX74" s="26"/>
      <c r="AY74" s="26"/>
      <c r="BA74" s="24"/>
      <c r="BB74" s="24"/>
      <c r="BC74" s="16"/>
      <c r="BE74" s="22"/>
      <c r="BF74" s="22"/>
      <c r="BG74" s="18"/>
      <c r="BI74" s="15"/>
      <c r="BJ74" s="15"/>
      <c r="BK74" s="6"/>
      <c r="BL74" s="13"/>
      <c r="BM74" s="13"/>
      <c r="BN74" s="13"/>
      <c r="BO74" s="13"/>
      <c r="BQ74" s="13"/>
      <c r="BR74" s="13"/>
      <c r="BS74" s="13"/>
      <c r="BT74" s="13"/>
      <c r="BV74" s="8"/>
      <c r="BW74" s="8"/>
      <c r="BX74" s="8"/>
    </row>
    <row r="75" spans="1:76" x14ac:dyDescent="0.2">
      <c r="A75" s="39">
        <v>45597</v>
      </c>
      <c r="Z75" s="28"/>
      <c r="AA75" s="28">
        <v>4.2927777553407847</v>
      </c>
      <c r="AC75" s="60">
        <v>253.09147517415838</v>
      </c>
      <c r="AD75" s="60">
        <v>266.37108050115188</v>
      </c>
      <c r="AE75" s="60">
        <v>251.80689391472634</v>
      </c>
      <c r="AG75" s="16"/>
      <c r="AH75" s="16"/>
      <c r="AI75" s="16"/>
      <c r="AK75" s="18"/>
      <c r="AL75" s="18"/>
      <c r="AM75" s="18"/>
      <c r="AO75" s="26"/>
      <c r="AP75" s="26"/>
      <c r="AQ75" s="26"/>
      <c r="AR75" s="26"/>
      <c r="AS75" s="26"/>
      <c r="AT75" s="6"/>
      <c r="AU75" s="26"/>
      <c r="AV75" s="26"/>
      <c r="AW75" s="26"/>
      <c r="AX75" s="26"/>
      <c r="AY75" s="26"/>
      <c r="BA75" s="24"/>
      <c r="BB75" s="24"/>
      <c r="BC75" s="16"/>
      <c r="BE75" s="22"/>
      <c r="BF75" s="22"/>
      <c r="BG75" s="18"/>
      <c r="BI75" s="15"/>
      <c r="BJ75" s="15"/>
      <c r="BK75" s="6"/>
      <c r="BL75" s="13"/>
      <c r="BM75" s="13"/>
      <c r="BN75" s="13"/>
      <c r="BO75" s="13"/>
      <c r="BQ75" s="13"/>
      <c r="BR75" s="13"/>
      <c r="BS75" s="13"/>
      <c r="BT75" s="13"/>
      <c r="BV75" s="8"/>
      <c r="BW75" s="8"/>
      <c r="BX75" s="8"/>
    </row>
    <row r="76" spans="1:76" x14ac:dyDescent="0.2">
      <c r="A76" s="39">
        <v>45627</v>
      </c>
      <c r="Z76" s="28"/>
      <c r="AA76" s="28">
        <v>4.1248394491181744</v>
      </c>
      <c r="AC76" s="60">
        <v>252.93707423205845</v>
      </c>
      <c r="AD76" s="60">
        <v>266.58149771799685</v>
      </c>
      <c r="AE76" s="60">
        <v>252.00832319331485</v>
      </c>
      <c r="AG76" s="16"/>
      <c r="AH76" s="16"/>
      <c r="AI76" s="16"/>
      <c r="AK76" s="18"/>
      <c r="AL76" s="18"/>
      <c r="AM76" s="18"/>
      <c r="AO76" s="26"/>
      <c r="AP76" s="26"/>
      <c r="AQ76" s="26"/>
      <c r="AR76" s="26"/>
      <c r="AS76" s="26"/>
      <c r="AT76" s="6"/>
      <c r="AU76" s="26"/>
      <c r="AV76" s="26"/>
      <c r="AW76" s="26"/>
      <c r="AX76" s="26"/>
      <c r="AY76" s="26"/>
      <c r="BA76" s="24"/>
      <c r="BB76" s="24"/>
      <c r="BC76" s="16"/>
      <c r="BE76" s="22"/>
      <c r="BF76" s="22"/>
      <c r="BG76" s="18"/>
      <c r="BI76" s="15"/>
      <c r="BJ76" s="15"/>
      <c r="BK76" s="6"/>
      <c r="BL76" s="13"/>
      <c r="BM76" s="13"/>
      <c r="BN76" s="13"/>
      <c r="BO76" s="13"/>
      <c r="BQ76" s="13"/>
      <c r="BR76" s="13"/>
      <c r="BS76" s="13"/>
      <c r="BT76" s="13"/>
      <c r="BV76" s="8"/>
      <c r="BW76" s="8"/>
      <c r="BX76" s="8"/>
    </row>
    <row r="77" spans="1:76" x14ac:dyDescent="0.2">
      <c r="A77" s="38"/>
    </row>
    <row r="78" spans="1:76" x14ac:dyDescent="0.2">
      <c r="B78" t="s">
        <v>22</v>
      </c>
      <c r="C78" t="s">
        <v>74</v>
      </c>
      <c r="D78" t="s">
        <v>75</v>
      </c>
      <c r="E78" t="s">
        <v>23</v>
      </c>
      <c r="F78" t="s">
        <v>26</v>
      </c>
      <c r="H78" t="s">
        <v>20</v>
      </c>
      <c r="J78" t="s">
        <v>102</v>
      </c>
      <c r="K78" t="s">
        <v>103</v>
      </c>
      <c r="P78" t="s">
        <v>40</v>
      </c>
      <c r="AC78" s="41" t="s">
        <v>87</v>
      </c>
      <c r="AD78" s="41" t="s">
        <v>87</v>
      </c>
      <c r="AE78" s="41" t="s">
        <v>88</v>
      </c>
      <c r="AP78" s="25" t="s">
        <v>24</v>
      </c>
      <c r="AV78" s="25" t="s">
        <v>41</v>
      </c>
    </row>
    <row r="79" spans="1:76" x14ac:dyDescent="0.2">
      <c r="AG79" s="16"/>
      <c r="AH79" s="16"/>
      <c r="AI79" s="21"/>
      <c r="AK79" s="18"/>
      <c r="AL79" s="18"/>
      <c r="AM79" s="18"/>
      <c r="AO79" s="26"/>
      <c r="AP79" s="26" t="s">
        <v>84</v>
      </c>
      <c r="AQ79" s="34" t="s">
        <v>82</v>
      </c>
      <c r="AR79" s="34" t="s">
        <v>83</v>
      </c>
      <c r="AS79" s="26" t="s">
        <v>68</v>
      </c>
      <c r="AT79" s="6"/>
      <c r="AU79" s="26"/>
      <c r="AV79" s="26" t="s">
        <v>84</v>
      </c>
      <c r="AW79" s="34" t="s">
        <v>82</v>
      </c>
      <c r="AX79" s="34" t="s">
        <v>83</v>
      </c>
      <c r="AY79" s="26" t="s">
        <v>68</v>
      </c>
      <c r="BA79" s="16"/>
      <c r="BB79" s="16"/>
      <c r="BC79" s="21"/>
      <c r="BE79" s="18"/>
      <c r="BF79" s="18"/>
      <c r="BG79" s="18"/>
    </row>
    <row r="80" spans="1:76" x14ac:dyDescent="0.2">
      <c r="A80" s="47">
        <v>2020</v>
      </c>
      <c r="B80" s="43">
        <f>B28/B16</f>
        <v>1.0002652017441978</v>
      </c>
      <c r="C80" s="43">
        <f t="shared" ref="C80:F80" si="111">C28/C16</f>
        <v>1.0099975161450572</v>
      </c>
      <c r="D80" s="43">
        <f t="shared" si="111"/>
        <v>1.0124532332040967</v>
      </c>
      <c r="E80" s="43">
        <f t="shared" si="111"/>
        <v>1.0083703564176862</v>
      </c>
      <c r="F80" s="43">
        <f t="shared" si="111"/>
        <v>1.0079495626112613</v>
      </c>
      <c r="H80" s="43">
        <f t="shared" ref="H80" si="112">H28/H16</f>
        <v>0.89948435554810657</v>
      </c>
      <c r="J80" s="43">
        <f t="shared" ref="J80:K80" si="113">J28/J16</f>
        <v>0.92810401409923782</v>
      </c>
      <c r="K80" s="43">
        <f t="shared" si="113"/>
        <v>0.94610834288150492</v>
      </c>
      <c r="M80" s="58">
        <f>AVERAGE(M17:M28)</f>
        <v>14.154870535162525</v>
      </c>
      <c r="N80" s="58">
        <f>AVERAGE(N17:N28)</f>
        <v>14.473394203435918</v>
      </c>
      <c r="P80" s="9">
        <f>AVERAGE(P17:P28)</f>
        <v>0.28924083333333339</v>
      </c>
      <c r="Q80" s="9">
        <f>AVERAGE(Q17:Q28)</f>
        <v>0.28798249999999997</v>
      </c>
      <c r="R80" s="9">
        <f t="shared" ref="R80:S80" si="114">AVERAGE(R17:R28)</f>
        <v>0.3886391666666667</v>
      </c>
      <c r="S80" s="9">
        <f t="shared" si="114"/>
        <v>0.4563483333333333</v>
      </c>
      <c r="U80" s="9">
        <f>AVERAGE(U17:U28)</f>
        <v>0.46261416666666672</v>
      </c>
      <c r="V80" s="9">
        <f t="shared" ref="V80:X80" si="115">AVERAGE(V17:V28)</f>
        <v>0.46090333333333339</v>
      </c>
      <c r="W80" s="9">
        <f t="shared" si="115"/>
        <v>0.55953583333333334</v>
      </c>
      <c r="X80" s="9">
        <f t="shared" si="115"/>
        <v>0.62980083333333348</v>
      </c>
      <c r="Z80" s="9">
        <f t="shared" ref="Z80:AA80" si="116">AVERAGE(Z17:Z28)</f>
        <v>1.6163095238095238</v>
      </c>
      <c r="AA80" s="33">
        <f t="shared" si="116"/>
        <v>1.5585333333333333</v>
      </c>
      <c r="AC80" s="44">
        <f>AC28/AC16</f>
        <v>1.0049158967069416</v>
      </c>
      <c r="AD80" s="44">
        <f>AD28/AD16</f>
        <v>1.0050233063311762</v>
      </c>
      <c r="AE80" s="44">
        <f>AE28/AE16</f>
        <v>1.011550678602368</v>
      </c>
      <c r="AG80" s="16">
        <f>AVERAGE(AG17:AG28)</f>
        <v>0.35555270833333336</v>
      </c>
      <c r="AH80" s="16">
        <f>AVERAGE(AH17:AH28)</f>
        <v>0.52821354166666667</v>
      </c>
      <c r="AI80" s="16">
        <f t="shared" ref="AI80:AI82" si="117">AH80-AG80</f>
        <v>0.17266083333333332</v>
      </c>
      <c r="AK80" s="18">
        <f>AVERAGE(AK17:AK28)</f>
        <v>9.8902291666666683E-2</v>
      </c>
      <c r="AL80" s="18">
        <f>AVERAGE(AL17:AL28)</f>
        <v>0.16788937500000001</v>
      </c>
      <c r="AM80" s="22">
        <f t="shared" ref="AM80:AM81" si="118">100*(AL80/AK80-1)</f>
        <v>69.752765250215361</v>
      </c>
      <c r="AO80" s="26">
        <f>AVERAGE(AO17:AO28)</f>
        <v>1.2990510416666667</v>
      </c>
      <c r="AP80" s="8">
        <f t="shared" ref="AP80:AR80" si="119">AVERAGE(AP17:AP28)</f>
        <v>1.297478125</v>
      </c>
      <c r="AQ80" s="8">
        <f t="shared" si="119"/>
        <v>1.4232989583333333</v>
      </c>
      <c r="AR80" s="8">
        <f t="shared" si="119"/>
        <v>1.5079354166666665</v>
      </c>
      <c r="AS80" s="27">
        <f>AVERAGE(AP80:AR80)</f>
        <v>1.4095708333333332</v>
      </c>
      <c r="AT80" s="6"/>
      <c r="AU80" s="26">
        <f>AVERAGE(AU17:AU28)</f>
        <v>1.5157677083333334</v>
      </c>
      <c r="AV80" s="8">
        <f t="shared" ref="AV80:AX80" si="120">AVERAGE(AV17:AV28)</f>
        <v>1.5136291666666668</v>
      </c>
      <c r="AW80" s="8">
        <f t="shared" si="120"/>
        <v>1.6369197916666665</v>
      </c>
      <c r="AX80" s="8">
        <f t="shared" si="120"/>
        <v>1.7247510416666669</v>
      </c>
      <c r="AY80" s="27">
        <f>AVERAGE(AV80:AX80)</f>
        <v>1.6251</v>
      </c>
      <c r="BA80" s="24">
        <f>AVERAGE(BA17:BA28)</f>
        <v>1.3819408854166666</v>
      </c>
      <c r="BB80" s="24">
        <f>AVERAGE(BB17:BB28)</f>
        <v>1.5977669270833335</v>
      </c>
      <c r="BC80" s="16">
        <f t="shared" ref="BC80:BC82" si="121">BB80-BA80</f>
        <v>0.21582604166666686</v>
      </c>
      <c r="BE80" s="22">
        <f>AVERAGE(BE17:BE28)</f>
        <v>0.12362786458333337</v>
      </c>
      <c r="BF80" s="22">
        <f>AVERAGE(BF17:BF28)</f>
        <v>0.20986171875000001</v>
      </c>
      <c r="BG80" s="23">
        <f t="shared" ref="BG80:BG81" si="122">100*(BF80/BE80-1)</f>
        <v>69.752765250215347</v>
      </c>
    </row>
    <row r="81" spans="1:59" x14ac:dyDescent="0.2">
      <c r="A81" s="47">
        <v>2021</v>
      </c>
      <c r="B81" s="43">
        <f>B40/B28</f>
        <v>1.0179706243820439</v>
      </c>
      <c r="C81" s="43">
        <f t="shared" ref="C81:F81" si="123">C40/C28</f>
        <v>1.0172148785736241</v>
      </c>
      <c r="D81" s="43">
        <f t="shared" si="123"/>
        <v>1.0153545640900408</v>
      </c>
      <c r="E81" s="43">
        <f t="shared" si="123"/>
        <v>1.093511167066799</v>
      </c>
      <c r="F81" s="43">
        <f t="shared" si="123"/>
        <v>1.0488090192919408</v>
      </c>
      <c r="H81" s="43">
        <f t="shared" ref="H81" si="124">H40/H28</f>
        <v>1.2746187160607967</v>
      </c>
      <c r="J81" s="43">
        <f t="shared" ref="J81:K81" si="125">J40/J28</f>
        <v>1.5243770494532016</v>
      </c>
      <c r="K81" s="43">
        <f t="shared" si="125"/>
        <v>1.4501288496472478</v>
      </c>
      <c r="M81" s="58">
        <f>AVERAGE(M29:M40)</f>
        <v>16.36560867895545</v>
      </c>
      <c r="N81" s="58">
        <f>AVERAGE(N29:N40)</f>
        <v>17.065034562211981</v>
      </c>
      <c r="P81" s="9">
        <f>AVERAGE(P29:P40)</f>
        <v>0.66680583333333343</v>
      </c>
      <c r="Q81" s="9">
        <f>AVERAGE(Q29:Q40)</f>
        <v>0.67174833333333339</v>
      </c>
      <c r="R81" s="9">
        <f>AVERAGE(R29:R40)</f>
        <v>0.97120000000000006</v>
      </c>
      <c r="S81" s="9">
        <f>AVERAGE(S29:S40)</f>
        <v>1.1543050000000001</v>
      </c>
      <c r="U81" s="9">
        <f>AVERAGE(U29:U40)</f>
        <v>0.83523499999999995</v>
      </c>
      <c r="V81" s="9">
        <f>AVERAGE(V29:V40)</f>
        <v>0.83948916666666673</v>
      </c>
      <c r="W81" s="9">
        <f>AVERAGE(W29:W40)</f>
        <v>1.1394875000000002</v>
      </c>
      <c r="X81" s="9">
        <f>AVERAGE(X29:X40)</f>
        <v>1.3256716666666668</v>
      </c>
      <c r="Z81" s="9">
        <f>AVERAGE(Z29:Z40)</f>
        <v>1.4920238095238096</v>
      </c>
      <c r="AA81" s="33">
        <f>AVERAGE(AA29:AA40)</f>
        <v>1.4293666666666667</v>
      </c>
      <c r="AC81" s="44">
        <f>AC40/AC28</f>
        <v>1.0386927565273767</v>
      </c>
      <c r="AD81" s="44">
        <f>AD40/AD28</f>
        <v>1.0414265129682996</v>
      </c>
      <c r="AE81" s="44">
        <f>AE40/AE28</f>
        <v>1.017270910648016</v>
      </c>
      <c r="AG81" s="16">
        <f>AVERAGE(AG29:AG40)</f>
        <v>0.86601479166666673</v>
      </c>
      <c r="AH81" s="16">
        <f>AVERAGE(AH29:AH40)</f>
        <v>1.0349708333333334</v>
      </c>
      <c r="AI81" s="16">
        <f t="shared" si="117"/>
        <v>0.16895604166666667</v>
      </c>
      <c r="AK81" s="18">
        <f>AVERAGE(AK29:AK40)</f>
        <v>0.3020241666666667</v>
      </c>
      <c r="AL81" s="18">
        <f>AVERAGE(AL29:AL40)</f>
        <v>0.48666875000000004</v>
      </c>
      <c r="AM81" s="22">
        <f t="shared" si="118"/>
        <v>61.135698302288155</v>
      </c>
      <c r="AO81" s="26">
        <f>AVERAGE(AO29:AO40)</f>
        <v>1.7710072916666668</v>
      </c>
      <c r="AP81" s="8">
        <f>AVERAGE(AP29:AP40)</f>
        <v>1.7771854166666667</v>
      </c>
      <c r="AQ81" s="8">
        <f>AVERAGE(AQ29:AQ40)</f>
        <v>2.1515</v>
      </c>
      <c r="AR81" s="8">
        <f>AVERAGE(AR29:AR40)</f>
        <v>2.3803812500000001</v>
      </c>
      <c r="AS81" s="27">
        <f>AVERAGE(AP81:AR81)</f>
        <v>2.1030222222222221</v>
      </c>
      <c r="AT81" s="6"/>
      <c r="AU81" s="26">
        <f>AVERAGE(AU29:AU40)</f>
        <v>1.9815437499999999</v>
      </c>
      <c r="AV81" s="8">
        <f>AVERAGE(AV29:AV40)</f>
        <v>1.9868614583333335</v>
      </c>
      <c r="AW81" s="8">
        <f>AVERAGE(AW29:AW40)</f>
        <v>2.3618593749999999</v>
      </c>
      <c r="AX81" s="8">
        <f>AVERAGE(AX29:AX40)</f>
        <v>2.5945895833333337</v>
      </c>
      <c r="AY81" s="27">
        <f>AVERAGE(AV81:AX81)</f>
        <v>2.3144368055555558</v>
      </c>
      <c r="BA81" s="24">
        <f>AVERAGE(BA29:BA40)</f>
        <v>2.0200184895833333</v>
      </c>
      <c r="BB81" s="24">
        <f>AVERAGE(BB29:BB40)</f>
        <v>2.231213541666667</v>
      </c>
      <c r="BC81" s="16">
        <f t="shared" si="121"/>
        <v>0.21119505208333367</v>
      </c>
      <c r="BE81" s="22">
        <f>AVERAGE(BE29:BE40)</f>
        <v>0.37753020833333334</v>
      </c>
      <c r="BF81" s="22">
        <f>AVERAGE(BF29:BF40)</f>
        <v>0.60833593750000015</v>
      </c>
      <c r="BG81" s="23">
        <f t="shared" si="122"/>
        <v>61.135698302288198</v>
      </c>
    </row>
    <row r="82" spans="1:59" x14ac:dyDescent="0.2">
      <c r="A82" s="47">
        <v>2022</v>
      </c>
      <c r="B82" s="43">
        <f>B52/B40</f>
        <v>1.1178946013577424</v>
      </c>
      <c r="C82" s="43">
        <f>C52/C40</f>
        <v>1.1824418253248716</v>
      </c>
      <c r="D82" s="43">
        <f t="shared" ref="D82:F82" si="126">D52/D40</f>
        <v>1.1741748418837443</v>
      </c>
      <c r="E82" s="43">
        <f t="shared" si="126"/>
        <v>1.1977574701360612</v>
      </c>
      <c r="F82" s="43">
        <f t="shared" si="126"/>
        <v>1.0527738164459932</v>
      </c>
      <c r="H82" s="43">
        <f t="shared" ref="H82" si="127">H52/H40</f>
        <v>1.1672607895646001</v>
      </c>
      <c r="J82" s="43">
        <f t="shared" ref="J82:K82" si="128">J52/J40</f>
        <v>1.4872951754302097</v>
      </c>
      <c r="K82" s="43">
        <f t="shared" si="128"/>
        <v>1.3657480238497544</v>
      </c>
      <c r="M82" s="58">
        <f>AVERAGE(M41:M52)</f>
        <v>20.532331349206348</v>
      </c>
      <c r="N82" s="58">
        <f>AVERAGE(N41:N52)</f>
        <v>24.449461725550435</v>
      </c>
      <c r="P82" s="9">
        <f>AVERAGE(P41:P52)</f>
        <v>0.9978083333333333</v>
      </c>
      <c r="Q82" s="9">
        <f>AVERAGE(Q41:Q52)</f>
        <v>1.0383783333333334</v>
      </c>
      <c r="R82" s="9">
        <f>AVERAGE(R41:R52)</f>
        <v>1.9497841666666667</v>
      </c>
      <c r="S82" s="9">
        <f>AVERAGE(S41:S52)</f>
        <v>2.2418624999999999</v>
      </c>
      <c r="U82" s="9">
        <f>AVERAGE(U41:U52)</f>
        <v>1.1769583333333333</v>
      </c>
      <c r="V82" s="9">
        <f>AVERAGE(V41:V52)</f>
        <v>1.2157841666666664</v>
      </c>
      <c r="W82" s="9">
        <f>AVERAGE(W41:W52)</f>
        <v>2.1282866666666664</v>
      </c>
      <c r="X82" s="9">
        <f>AVERAGE(X41:X52)</f>
        <v>2.4212224999999998</v>
      </c>
      <c r="Z82" s="9">
        <f>AVERAGE(Z41:Z52)</f>
        <v>2.2166666666666668</v>
      </c>
      <c r="AA82" s="33">
        <f>AVERAGE(AA41:AA52)</f>
        <v>2.2038666666666664</v>
      </c>
      <c r="AC82" s="44">
        <f>AC52/AC40</f>
        <v>1.1233863874939711</v>
      </c>
      <c r="AD82" s="44">
        <f>AD52/AD40</f>
        <v>1.1017381528882739</v>
      </c>
      <c r="AE82" s="44">
        <f>AE52/AE40</f>
        <v>1.0842804359010336</v>
      </c>
      <c r="AG82" s="16">
        <f>AVERAGE(AG41:AG52)</f>
        <v>1.5569583333333332</v>
      </c>
      <c r="AH82" s="16">
        <f>AVERAGE(AH41:AH52)</f>
        <v>1.7355629166666662</v>
      </c>
      <c r="AI82" s="16">
        <f t="shared" si="117"/>
        <v>0.17860458333333296</v>
      </c>
      <c r="AK82" s="18">
        <f>AVERAGE(AK41:AK52)</f>
        <v>0.93180312499999973</v>
      </c>
      <c r="AL82" s="18">
        <f>AVERAGE(AL41:AL52)</f>
        <v>1.2243102083333335</v>
      </c>
      <c r="AM82" s="22">
        <f>100*(AL82/AK82-1)</f>
        <v>31.391511305924613</v>
      </c>
      <c r="AO82" s="26">
        <f>AVERAGE(AO41:AO52)</f>
        <v>2.1847604166666668</v>
      </c>
      <c r="AP82" s="8">
        <f>AVERAGE(AP41:AP52)</f>
        <v>2.2354729166666663</v>
      </c>
      <c r="AQ82" s="8">
        <f>AVERAGE(AQ41:AQ52)</f>
        <v>3.3747302083333328</v>
      </c>
      <c r="AR82" s="8">
        <f>AVERAGE(AR41:AR52)</f>
        <v>3.7398281250000003</v>
      </c>
      <c r="AS82" s="27">
        <f t="shared" ref="AS82:AS84" si="129">AVERAGE(AP82:AR82)</f>
        <v>3.1166770833333328</v>
      </c>
      <c r="AT82" s="6"/>
      <c r="AU82" s="26">
        <f>AVERAGE(AU41:AU52)</f>
        <v>2.4086979166666667</v>
      </c>
      <c r="AV82" s="8">
        <f>AVERAGE(AV41:AV52)</f>
        <v>2.4572302083333333</v>
      </c>
      <c r="AW82" s="8">
        <f>AVERAGE(AW41:AW52)</f>
        <v>3.5978583333333329</v>
      </c>
      <c r="AX82" s="8">
        <f>AVERAGE(AX41:AX52)</f>
        <v>3.964028125</v>
      </c>
      <c r="AY82" s="27">
        <f t="shared" ref="AY82:AY84" si="130">AVERAGE(AV82:AX82)</f>
        <v>3.3397055555555557</v>
      </c>
      <c r="BA82" s="24">
        <f>AVERAGE(BA41:BA52)</f>
        <v>2.8836979166666663</v>
      </c>
      <c r="BB82" s="24">
        <f>AVERAGE(BB41:BB52)</f>
        <v>3.1069536458333338</v>
      </c>
      <c r="BC82" s="16">
        <f t="shared" si="121"/>
        <v>0.22325572916666747</v>
      </c>
      <c r="BE82" s="22">
        <f>AVERAGE(BE41:BE52)</f>
        <v>1.1647539062499999</v>
      </c>
      <c r="BF82" s="22">
        <f>AVERAGE(BF41:BF52)</f>
        <v>1.5303877604166669</v>
      </c>
      <c r="BG82" s="23">
        <f>100*(BF82/BE82-1)</f>
        <v>31.391511305924592</v>
      </c>
    </row>
    <row r="83" spans="1:59" x14ac:dyDescent="0.2">
      <c r="A83" s="47">
        <v>2023</v>
      </c>
      <c r="B83" s="44">
        <f>B62/B50</f>
        <v>1.050023393092091</v>
      </c>
      <c r="C83" s="54">
        <f>C62/C50</f>
        <v>1.0662543026475841</v>
      </c>
      <c r="D83" s="44">
        <f t="shared" ref="D83:K83" si="131">D62/D50</f>
        <v>1.0691112855837557</v>
      </c>
      <c r="E83" s="44">
        <f t="shared" si="131"/>
        <v>1.0925486313870796</v>
      </c>
      <c r="F83" s="44">
        <f t="shared" si="131"/>
        <v>1.0177734059260313</v>
      </c>
      <c r="H83" s="44">
        <f t="shared" si="131"/>
        <v>0.92077956510302317</v>
      </c>
      <c r="I83" s="59"/>
      <c r="J83" s="44">
        <f t="shared" si="131"/>
        <v>0.70113220831146539</v>
      </c>
      <c r="K83" s="44">
        <f t="shared" si="131"/>
        <v>0.78292735282993797</v>
      </c>
      <c r="M83" s="49">
        <f>AVERAGE(M53:M64)</f>
        <v>20.201860279057861</v>
      </c>
      <c r="N83" s="49">
        <f>AVERAGE(N53:N64)</f>
        <v>23.525525793650797</v>
      </c>
      <c r="P83" s="9">
        <f>AVERAGE(P53:P64)</f>
        <v>0.7153020000000001</v>
      </c>
      <c r="Q83" s="9">
        <f>AVERAGE(Q53:Q64)</f>
        <v>0.71930800000000006</v>
      </c>
      <c r="R83" s="9">
        <f>AVERAGE(R53:R64)</f>
        <v>0.89329400000000003</v>
      </c>
      <c r="S83" s="9">
        <f>AVERAGE(S53:S64)</f>
        <v>1.1328449999999999</v>
      </c>
      <c r="U83" s="9">
        <f>AVERAGE(U53:U64)</f>
        <v>0.90481300000000009</v>
      </c>
      <c r="V83" s="9">
        <f>AVERAGE(V53:V64)</f>
        <v>0.90672700000000006</v>
      </c>
      <c r="W83" s="9">
        <f>AVERAGE(W53:W64)</f>
        <v>1.079885</v>
      </c>
      <c r="X83" s="9">
        <f>AVERAGE(X53:X64)</f>
        <v>1.3196859999999999</v>
      </c>
      <c r="Z83" s="9">
        <f>AVERAGE(Z53:Z64)</f>
        <v>4.2535714285714281</v>
      </c>
      <c r="AA83" s="45">
        <f>AVERAGE(AA53:AA64)</f>
        <v>4.3756384702866731</v>
      </c>
      <c r="AC83" s="44">
        <f>AC64/AC52</f>
        <v>1.0456071363972455</v>
      </c>
      <c r="AD83" s="44">
        <f>AD64/AD52</f>
        <v>1.0240453270873875</v>
      </c>
      <c r="AE83" s="50">
        <f>AE64/AE52</f>
        <v>1.0622578732100645</v>
      </c>
      <c r="AG83" s="16">
        <f>AVERAGE(AG53:AG64)</f>
        <v>0.86518724999999996</v>
      </c>
      <c r="AH83" s="16">
        <f>AVERAGE(AH53:AH64)</f>
        <v>1.05277775</v>
      </c>
      <c r="AI83" s="16">
        <f t="shared" ref="AI83:AI84" si="132">AH83-AG83</f>
        <v>0.18759049999999999</v>
      </c>
      <c r="AK83" s="18">
        <f>AVERAGE(AK53:AK64)</f>
        <v>0.17505200000000004</v>
      </c>
      <c r="AL83" s="18">
        <f>AVERAGE(AL53:AL64)</f>
        <v>0.41472799999999993</v>
      </c>
      <c r="AM83" s="22">
        <f>100*(AL83/AK83-1)</f>
        <v>136.91703036811907</v>
      </c>
      <c r="AO83" s="26">
        <f>AVERAGE(AO53:AO64)</f>
        <v>1.8706645833333333</v>
      </c>
      <c r="AP83" s="57">
        <f>AVERAGE(AP53:AP64)</f>
        <v>1.8773906250000001</v>
      </c>
      <c r="AQ83" s="57">
        <f>AVERAGE(AQ53:AQ64)</f>
        <v>2.1848572916666669</v>
      </c>
      <c r="AR83" s="57">
        <f>AVERAGE(AR53:AR64)</f>
        <v>2.4326604166666668</v>
      </c>
      <c r="AS83" s="49">
        <f t="shared" si="129"/>
        <v>2.1649694444444445</v>
      </c>
      <c r="AT83" s="6"/>
      <c r="AU83" s="26">
        <f>AVERAGE(AU53:AU64)</f>
        <v>2.1121822916666666</v>
      </c>
      <c r="AV83" s="57">
        <f>AVERAGE(AV53:AV64)</f>
        <v>2.1165125000000002</v>
      </c>
      <c r="AW83" s="57">
        <f>AVERAGE(AW53:AW64)</f>
        <v>2.4209270833333334</v>
      </c>
      <c r="AX83" s="57">
        <f>AVERAGE(AX53:AX64)</f>
        <v>2.6703489583333333</v>
      </c>
      <c r="AY83" s="49">
        <f t="shared" si="130"/>
        <v>2.4025961805555558</v>
      </c>
      <c r="BA83" s="24">
        <f>AVERAGE(BA53:BA64)</f>
        <v>2.0189840625000004</v>
      </c>
      <c r="BB83" s="24">
        <f>AVERAGE(BB53:BB64)</f>
        <v>2.2534721875000003</v>
      </c>
      <c r="BC83" s="16">
        <f t="shared" ref="BC83:BC84" si="133">BB83-BA83</f>
        <v>0.23448812499999994</v>
      </c>
      <c r="BE83" s="22">
        <f>AVERAGE(BE53:BE64)</f>
        <v>0.21881500000000012</v>
      </c>
      <c r="BF83" s="22">
        <f>AVERAGE(BF53:BF64)</f>
        <v>0.51840999999999982</v>
      </c>
      <c r="BG83" s="23">
        <f>100*(BF83/BE83-1)</f>
        <v>136.91703036811896</v>
      </c>
    </row>
    <row r="84" spans="1:59" x14ac:dyDescent="0.2">
      <c r="A84" s="47">
        <v>2024</v>
      </c>
      <c r="B84" s="43"/>
      <c r="C84" s="43"/>
      <c r="D84" s="43"/>
      <c r="E84" s="43"/>
      <c r="F84" s="43"/>
      <c r="H84" s="43"/>
      <c r="J84" s="43"/>
      <c r="K84" s="43"/>
      <c r="M84" s="46">
        <f>M83*0.96</f>
        <v>19.393785867895545</v>
      </c>
      <c r="N84" s="46">
        <f>N83*0.96</f>
        <v>22.584504761904764</v>
      </c>
      <c r="P84" s="9"/>
      <c r="Q84" s="9"/>
      <c r="R84" s="9"/>
      <c r="S84" s="9"/>
      <c r="U84" s="9"/>
      <c r="V84" s="9"/>
      <c r="W84" s="9"/>
      <c r="X84" s="9"/>
      <c r="Z84" s="9"/>
      <c r="AA84" s="45">
        <f>AVERAGE(AA65:AA76)</f>
        <v>4.7503454133682883</v>
      </c>
      <c r="AC84" s="44">
        <f>AC76/AC64</f>
        <v>1.0204086156346099</v>
      </c>
      <c r="AD84" s="44">
        <f>AD76/AD64</f>
        <v>1.0216316894254478</v>
      </c>
      <c r="AE84" s="50">
        <f>AE76/AE64</f>
        <v>1.0233290213470647</v>
      </c>
      <c r="AG84" s="36">
        <f>AG83*0.95</f>
        <v>0.8219278874999999</v>
      </c>
      <c r="AH84" s="36">
        <f>AH83*0.95</f>
        <v>1.0001388624999998</v>
      </c>
      <c r="AI84" s="16">
        <f t="shared" si="132"/>
        <v>0.17821097499999994</v>
      </c>
      <c r="AK84" s="36">
        <f>AK83*0.95</f>
        <v>0.16629940000000004</v>
      </c>
      <c r="AL84" s="36">
        <f>AL83*0.95</f>
        <v>0.39399159999999994</v>
      </c>
      <c r="AM84" s="22">
        <f>100*(AL84/AK84-1)</f>
        <v>136.91703036811907</v>
      </c>
      <c r="AO84" s="26"/>
      <c r="AP84" s="51">
        <f>AP83*0.95</f>
        <v>1.7835210937499999</v>
      </c>
      <c r="AQ84" s="51">
        <f t="shared" ref="AQ84:AR84" si="134">AQ83*0.95</f>
        <v>2.0756144270833334</v>
      </c>
      <c r="AR84" s="51">
        <f t="shared" si="134"/>
        <v>2.3110273958333334</v>
      </c>
      <c r="AS84" s="49">
        <f t="shared" si="129"/>
        <v>2.0567209722222222</v>
      </c>
      <c r="AT84" s="6"/>
      <c r="AU84" s="26"/>
      <c r="AV84" s="51">
        <f>AV83*0.95</f>
        <v>2.0106868750000002</v>
      </c>
      <c r="AW84" s="51">
        <f t="shared" ref="AW84" si="135">AW83*0.95</f>
        <v>2.2998807291666665</v>
      </c>
      <c r="AX84" s="51">
        <f t="shared" ref="AX84" si="136">AX83*0.95</f>
        <v>2.5368315104166665</v>
      </c>
      <c r="AY84" s="49">
        <f t="shared" si="130"/>
        <v>2.2824663715277778</v>
      </c>
      <c r="BA84" s="35">
        <f>BA83*0.95</f>
        <v>1.9180348593750003</v>
      </c>
      <c r="BB84" s="35">
        <f>BB83*0.95</f>
        <v>2.1407985781250001</v>
      </c>
      <c r="BC84" s="16">
        <f t="shared" si="133"/>
        <v>0.22276371874999978</v>
      </c>
      <c r="BE84" s="35">
        <f>BE83*0.95</f>
        <v>0.20787425000000009</v>
      </c>
      <c r="BF84" s="35">
        <f>BF83*0.95</f>
        <v>0.4924894999999998</v>
      </c>
      <c r="BG84" s="23">
        <f>100*(BF84/BE84-1)</f>
        <v>136.91703036811899</v>
      </c>
    </row>
    <row r="86" spans="1:59" x14ac:dyDescent="0.2">
      <c r="AH86" s="5" t="s">
        <v>48</v>
      </c>
      <c r="AK86" s="17" t="s">
        <v>50</v>
      </c>
      <c r="BB86" s="5" t="s">
        <v>48</v>
      </c>
      <c r="BE86" s="17" t="s">
        <v>50</v>
      </c>
    </row>
    <row r="87" spans="1:59" x14ac:dyDescent="0.2">
      <c r="C87" s="37" t="s">
        <v>106</v>
      </c>
      <c r="J87" s="37" t="s">
        <v>105</v>
      </c>
      <c r="N87" s="37" t="s">
        <v>104</v>
      </c>
      <c r="AH87" s="5" t="s">
        <v>49</v>
      </c>
      <c r="AK87" s="17" t="s">
        <v>52</v>
      </c>
      <c r="BB87" s="5" t="s">
        <v>49</v>
      </c>
      <c r="BE87" s="17" t="s">
        <v>52</v>
      </c>
    </row>
    <row r="88" spans="1:59" x14ac:dyDescent="0.2">
      <c r="AK88" s="19" t="s">
        <v>51</v>
      </c>
      <c r="BE88" s="19" t="s">
        <v>51</v>
      </c>
    </row>
    <row r="89" spans="1:59" x14ac:dyDescent="0.2">
      <c r="A89" s="37">
        <v>2021</v>
      </c>
      <c r="J89" s="62">
        <v>766.39</v>
      </c>
      <c r="N89" s="62">
        <v>660.02</v>
      </c>
    </row>
    <row r="90" spans="1:59" x14ac:dyDescent="0.2">
      <c r="A90" s="37">
        <v>2022</v>
      </c>
      <c r="J90" s="62">
        <v>1032.21</v>
      </c>
      <c r="N90" s="62">
        <v>865.35</v>
      </c>
      <c r="AK90" s="17" t="s">
        <v>58</v>
      </c>
      <c r="AL90" s="17" t="s">
        <v>58</v>
      </c>
      <c r="AM90" s="17" t="s">
        <v>57</v>
      </c>
      <c r="BE90" s="17" t="s">
        <v>58</v>
      </c>
      <c r="BF90" s="17" t="s">
        <v>58</v>
      </c>
      <c r="BG90" s="17" t="s">
        <v>57</v>
      </c>
    </row>
    <row r="91" spans="1:59" x14ac:dyDescent="0.2">
      <c r="A91" s="37">
        <v>2023</v>
      </c>
      <c r="J91" s="62">
        <v>838.4</v>
      </c>
      <c r="N91" s="62">
        <v>858.78</v>
      </c>
      <c r="AK91" s="23"/>
      <c r="AL91" s="23"/>
      <c r="BE91" s="23"/>
      <c r="BF91" s="23"/>
    </row>
    <row r="92" spans="1:59" x14ac:dyDescent="0.2">
      <c r="A92" s="37">
        <v>2024</v>
      </c>
      <c r="J92" s="62">
        <v>794.7</v>
      </c>
      <c r="N92" s="62">
        <v>824.83</v>
      </c>
      <c r="AI92" s="5">
        <v>2020</v>
      </c>
      <c r="AK92" s="23">
        <f>100*AK80/AVERAGE(AG80:AH80)</f>
        <v>22.382002405424888</v>
      </c>
      <c r="AL92" s="23">
        <f>100*AL80/AVERAGE(AG80:AH80)</f>
        <v>37.994068001578469</v>
      </c>
      <c r="AM92" s="23">
        <f>AL92-AK92</f>
        <v>15.612065596153581</v>
      </c>
      <c r="BC92" s="5">
        <v>2020</v>
      </c>
      <c r="BE92" s="23">
        <f>100*BE80/AVERAGE(BA80:BB80)</f>
        <v>8.2979857330110871</v>
      </c>
      <c r="BF92" s="23">
        <f>100*BF80/AVERAGE(BA80:BB80)</f>
        <v>14.086060241854669</v>
      </c>
      <c r="BG92" s="23">
        <f>BF92-BE92</f>
        <v>5.7880745088435823</v>
      </c>
    </row>
    <row r="93" spans="1:59" x14ac:dyDescent="0.2">
      <c r="AI93" s="5">
        <v>2021</v>
      </c>
      <c r="AK93" s="23">
        <f>100*AK81/AVERAGE(AG81:AH81)</f>
        <v>31.775533985604621</v>
      </c>
      <c r="AL93" s="23">
        <f>100*AL81/AVERAGE(AG81:AH81)</f>
        <v>51.201728576984898</v>
      </c>
      <c r="AM93" s="23">
        <f t="shared" ref="AM93:AM94" si="137">AL93-AK93</f>
        <v>19.426194591380277</v>
      </c>
      <c r="BC93" s="5">
        <v>2021</v>
      </c>
      <c r="BE93" s="23">
        <f>100*BE81/AVERAGE(BA81:BB81)</f>
        <v>17.760978726081305</v>
      </c>
      <c r="BF93" s="23">
        <f>100*BF81/AVERAGE(BA81:BB81)</f>
        <v>28.619277095591965</v>
      </c>
      <c r="BG93" s="23">
        <f t="shared" ref="BG93:BG94" si="138">BF93-BE93</f>
        <v>10.85829836951066</v>
      </c>
    </row>
    <row r="94" spans="1:59" x14ac:dyDescent="0.2">
      <c r="A94" s="37">
        <v>2022</v>
      </c>
      <c r="J94" s="63">
        <f>J90/J89</f>
        <v>1.3468469056224639</v>
      </c>
      <c r="N94" s="40">
        <f>N90/N89</f>
        <v>1.3110966334353504</v>
      </c>
      <c r="AI94" s="5">
        <v>2022</v>
      </c>
      <c r="AK94" s="23">
        <f>100*AK82/AVERAGE(AG82:AH82)</f>
        <v>56.60119126034494</v>
      </c>
      <c r="AL94" s="23">
        <f>100*AL82/AVERAGE(AG82:AH82)</f>
        <v>74.369160614124127</v>
      </c>
      <c r="AM94" s="23">
        <f t="shared" si="137"/>
        <v>17.767969353779186</v>
      </c>
      <c r="AP94" s="27">
        <f t="shared" ref="AP94:AS96" si="139">AP82/AP81</f>
        <v>1.2578726427204061</v>
      </c>
      <c r="AQ94" s="27">
        <f t="shared" si="139"/>
        <v>1.568547621814238</v>
      </c>
      <c r="AR94" s="27">
        <f t="shared" si="139"/>
        <v>1.5711046812354115</v>
      </c>
      <c r="AS94" s="27">
        <f t="shared" si="139"/>
        <v>1.4819991203136225</v>
      </c>
      <c r="AV94" s="27">
        <f t="shared" ref="AV94:AY96" si="140">AV82/AV81</f>
        <v>1.2367395814273663</v>
      </c>
      <c r="AW94" s="27">
        <f t="shared" si="140"/>
        <v>1.5233160667464942</v>
      </c>
      <c r="AX94" s="27">
        <f t="shared" si="140"/>
        <v>1.52780545734995</v>
      </c>
      <c r="AY94" s="27">
        <f t="shared" si="140"/>
        <v>1.4429884400122539</v>
      </c>
      <c r="BC94" s="5">
        <v>2022</v>
      </c>
      <c r="BE94" s="23">
        <f>100*BE82/AVERAGE(BA82:BB82)</f>
        <v>38.885716990821891</v>
      </c>
      <c r="BF94" s="23">
        <f>100*BF82/AVERAGE(BA82:BB82)</f>
        <v>51.092531236385589</v>
      </c>
      <c r="BG94" s="23">
        <f t="shared" si="138"/>
        <v>12.206814245563699</v>
      </c>
    </row>
    <row r="95" spans="1:59" x14ac:dyDescent="0.2">
      <c r="A95" s="37">
        <v>2023</v>
      </c>
      <c r="J95" s="63">
        <f>J91/J90</f>
        <v>0.81223781982348553</v>
      </c>
      <c r="N95" s="40">
        <f>N91/N90</f>
        <v>0.99240769630785231</v>
      </c>
      <c r="AI95" s="5">
        <v>2023</v>
      </c>
      <c r="AK95" s="23">
        <f>100*AK83/AVERAGE(AG83:AH83)</f>
        <v>18.253930598316451</v>
      </c>
      <c r="AL95" s="23">
        <f>100*AL83/AVERAGE(AG83:AH83)</f>
        <v>43.246670298988768</v>
      </c>
      <c r="AM95" s="23">
        <f t="shared" ref="AM95" si="141">AL95-AK95</f>
        <v>24.992739700672317</v>
      </c>
      <c r="AP95" s="27">
        <f t="shared" si="139"/>
        <v>0.83981810336552598</v>
      </c>
      <c r="AQ95" s="27">
        <f t="shared" si="139"/>
        <v>0.64741687684293292</v>
      </c>
      <c r="AR95" s="27">
        <f t="shared" si="139"/>
        <v>0.650473854775523</v>
      </c>
      <c r="AS95" s="27">
        <f t="shared" si="139"/>
        <v>0.69464028083685114</v>
      </c>
      <c r="AV95" s="27">
        <f t="shared" si="140"/>
        <v>0.86134074569902352</v>
      </c>
      <c r="AW95" s="27">
        <f t="shared" si="140"/>
        <v>0.67288004669444568</v>
      </c>
      <c r="AX95" s="27">
        <f t="shared" si="140"/>
        <v>0.67364531081205015</v>
      </c>
      <c r="AY95" s="27">
        <f t="shared" si="140"/>
        <v>0.71940359429557166</v>
      </c>
      <c r="BC95" s="5">
        <v>2023</v>
      </c>
      <c r="BE95" s="23">
        <f>100*BE83/AVERAGE(BA83:BB83)</f>
        <v>10.243053980950657</v>
      </c>
      <c r="BF95" s="23">
        <f>100*BF83/AVERAGE(BA83:BB83)</f>
        <v>24.267539310671683</v>
      </c>
      <c r="BG95" s="23" t="s">
        <v>107</v>
      </c>
    </row>
    <row r="96" spans="1:59" x14ac:dyDescent="0.2">
      <c r="A96" s="37">
        <v>2024</v>
      </c>
      <c r="J96" s="63">
        <f>J92/J91</f>
        <v>0.9478769083969466</v>
      </c>
      <c r="N96" s="40">
        <f>N92/N91</f>
        <v>0.96046717436363216</v>
      </c>
      <c r="AI96" s="5">
        <v>2024</v>
      </c>
      <c r="AK96" s="23">
        <f>100*AK84/AVERAGE(AG84:AH84)</f>
        <v>18.253930598316451</v>
      </c>
      <c r="AL96" s="23">
        <f>100*AL84/AVERAGE(AG84:AH84)</f>
        <v>43.246670298988768</v>
      </c>
      <c r="AM96" s="23">
        <f t="shared" ref="AM96" si="142">AL96-AK96</f>
        <v>24.992739700672317</v>
      </c>
      <c r="AP96" s="27">
        <f t="shared" si="139"/>
        <v>0.94999999999999984</v>
      </c>
      <c r="AQ96" s="27">
        <f t="shared" si="139"/>
        <v>0.95</v>
      </c>
      <c r="AR96" s="27">
        <f t="shared" si="139"/>
        <v>0.95</v>
      </c>
      <c r="AS96" s="27">
        <f t="shared" si="139"/>
        <v>0.95</v>
      </c>
      <c r="AV96" s="27">
        <f t="shared" si="140"/>
        <v>0.95</v>
      </c>
      <c r="AW96" s="27">
        <f t="shared" si="140"/>
        <v>0.95</v>
      </c>
      <c r="AX96" s="27">
        <f t="shared" si="140"/>
        <v>0.95</v>
      </c>
      <c r="AY96" s="27">
        <f t="shared" si="140"/>
        <v>0.94999999999999984</v>
      </c>
      <c r="BC96" s="5">
        <v>2024</v>
      </c>
      <c r="BE96" s="23">
        <f>100*BE84/AVERAGE(BA84:BB84)</f>
        <v>10.243053980950657</v>
      </c>
      <c r="BF96" s="23">
        <f>100*BF84/AVERAGE(BA84:BB84)</f>
        <v>24.267539310671687</v>
      </c>
      <c r="BG96" s="23">
        <f t="shared" ref="BG96" si="143">BF96-BE96</f>
        <v>14.024485329721029</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Mbnd.EmbeddedDataStore" shapeId="1025" r:id="rId4">
          <objectPr defaultSize="0" autoPict="0" r:id="rId5">
            <anchor moveWithCells="1">
              <from>
                <xdr:col>0</xdr:col>
                <xdr:colOff>0</xdr:colOff>
                <xdr:row>0</xdr:row>
                <xdr:rowOff>0</xdr:rowOff>
              </from>
              <to>
                <xdr:col>0</xdr:col>
                <xdr:colOff>800100</xdr:colOff>
                <xdr:row>1</xdr:row>
                <xdr:rowOff>101600</xdr:rowOff>
              </to>
            </anchor>
          </objectPr>
        </oleObject>
      </mc:Choice>
      <mc:Fallback>
        <oleObject progId="Mbnd.EmbeddedDataStore"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Parhushåll</vt:lpstr>
      <vt:lpstr>Ensamhushåll</vt:lpstr>
      <vt:lpstr>Data</vt:lpstr>
      <vt:lpstr>Data!Macrobond_Object1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Sten Hansen</dc:creator>
  <cp:lastModifiedBy>Linda Hasselvik</cp:lastModifiedBy>
  <dcterms:created xsi:type="dcterms:W3CDTF">2022-04-12T10:48:18Z</dcterms:created>
  <dcterms:modified xsi:type="dcterms:W3CDTF">2023-12-08T11:25:15Z</dcterms:modified>
</cp:coreProperties>
</file>